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showInkAnnotation="0" codeName="ThisWorkbook" defaultThemeVersion="124226"/>
  <mc:AlternateContent xmlns:mc="http://schemas.openxmlformats.org/markup-compatibility/2006">
    <mc:Choice Requires="x15">
      <x15ac:absPath xmlns:x15ac="http://schemas.microsoft.com/office/spreadsheetml/2010/11/ac" url="\\isilon01\private\P075872\その他文書退避\075872_maeda\20 運用\ＨＰ変更対応\20220117\"/>
    </mc:Choice>
  </mc:AlternateContent>
  <workbookProtection workbookAlgorithmName="SHA-512" workbookHashValue="1rx5RWMTzl/V09LRMikYz3NBTqHGq4uBo502OsLvX6wCc89T6xXz/G+kYJOEj89fddIowF6uj1hidGHRGnxTAQ==" workbookSaltValue="rE7Yv9OhT7tQwbKdLIT1hw==" workbookSpinCount="100000" lockStructure="1"/>
  <bookViews>
    <workbookView xWindow="-135" yWindow="-30" windowWidth="14160" windowHeight="7890" firstSheet="3" activeTab="3"/>
  </bookViews>
  <sheets>
    <sheet name="M7V-spec" sheetId="3" state="hidden" r:id="rId1"/>
    <sheet name="M7VC-spec" sheetId="12" state="hidden" r:id="rId2"/>
    <sheet name="M7X-spec" sheetId="9" state="hidden" r:id="rId3"/>
    <sheet name="M7V" sheetId="2" r:id="rId4"/>
    <sheet name="M7VC" sheetId="11" r:id="rId5"/>
    <sheet name="M7X" sheetId="10" r:id="rId6"/>
    <sheet name="Com" sheetId="8" state="hidden" r:id="rId7"/>
    <sheet name="Notes" sheetId="5" state="hidden" r:id="rId8"/>
  </sheets>
  <definedNames>
    <definedName name="_1reg" localSheetId="4">INDEX(#REF!,MATCH(#REF!,#REF!))</definedName>
    <definedName name="_1reg" localSheetId="1">INDEX(#REF!,MATCH(#REF!,#REF!))</definedName>
    <definedName name="_1reg">INDEX(#REF!,MATCH(#REF!,#REF!))</definedName>
    <definedName name="_2reg" localSheetId="4">INDEX(#REF!,MATCH(#REF!,#REF!))</definedName>
    <definedName name="_2reg" localSheetId="1">INDEX(#REF!,MATCH(#REF!,#REF!))</definedName>
    <definedName name="_2reg">INDEX(#REF!,MATCH(#REF!,#REF!))</definedName>
    <definedName name="_3reg" localSheetId="4">INDEX(#REF!,MATCH(#REF!,#REF!))</definedName>
    <definedName name="_3reg" localSheetId="1">INDEX(#REF!,MATCH(#REF!,#REF!))</definedName>
    <definedName name="_3reg">INDEX(#REF!,MATCH(#REF!,#REF!))</definedName>
    <definedName name="_xlnm._FilterDatabase" localSheetId="6" hidden="1">Com!$N$1:$Q$222</definedName>
    <definedName name="mount_A" localSheetId="4">#REF!</definedName>
    <definedName name="mount_A" localSheetId="1">#REF!</definedName>
    <definedName name="mount_A">#REF!</definedName>
    <definedName name="mount_B" localSheetId="4">#REF!</definedName>
    <definedName name="mount_B" localSheetId="1">#REF!</definedName>
    <definedName name="mount_B">#REF!</definedName>
    <definedName name="mount_C" localSheetId="4">#REF!</definedName>
    <definedName name="mount_C" localSheetId="1">#REF!</definedName>
    <definedName name="mount_C">#REF!</definedName>
    <definedName name="mount_D" localSheetId="4">#REF!</definedName>
    <definedName name="mount_D" localSheetId="1">#REF!</definedName>
    <definedName name="mount_D">#REF!</definedName>
    <definedName name="mount_G" localSheetId="4">#REF!</definedName>
    <definedName name="mount_G" localSheetId="1">#REF!</definedName>
    <definedName name="mount_G">#REF!</definedName>
    <definedName name="mount_H" localSheetId="4">#REF!</definedName>
    <definedName name="mount_H" localSheetId="1">#REF!</definedName>
    <definedName name="mount_H">#REF!</definedName>
    <definedName name="Optional_1" localSheetId="4">#REF!</definedName>
    <definedName name="Optional_1" localSheetId="1">#REF!</definedName>
    <definedName name="Optional_1">#REF!</definedName>
    <definedName name="Optional_2" localSheetId="4">#REF!</definedName>
    <definedName name="Optional_2" localSheetId="1">#REF!</definedName>
    <definedName name="Optional_2">#REF!</definedName>
    <definedName name="Optional_3" localSheetId="4">#REF!</definedName>
    <definedName name="Optional_3" localSheetId="1">#REF!</definedName>
    <definedName name="Optional_3">#REF!</definedName>
    <definedName name="Optional_Blank" localSheetId="4">#REF!</definedName>
    <definedName name="Optional_Blank" localSheetId="1">#REF!</definedName>
    <definedName name="Optional_Blank">#REF!</definedName>
    <definedName name="_xlnm.Print_Area" localSheetId="3">M7V!$A$1:$AK$100</definedName>
    <definedName name="_xlnm.Print_Area" localSheetId="4">M7VC!$A$1:$AK$100</definedName>
    <definedName name="_xlnm.Print_Area" localSheetId="5">M7X!$A$1:$AK$96</definedName>
    <definedName name="sh_112_1" localSheetId="4">#REF!</definedName>
    <definedName name="sh_112_1" localSheetId="1">#REF!</definedName>
    <definedName name="sh_112_1">#REF!</definedName>
    <definedName name="sh_112_2" localSheetId="4">#REF!</definedName>
    <definedName name="sh_112_2" localSheetId="1">#REF!</definedName>
    <definedName name="sh_112_2">#REF!</definedName>
    <definedName name="sh_112_3" localSheetId="4">#REF!</definedName>
    <definedName name="sh_112_3" localSheetId="1">#REF!</definedName>
    <definedName name="sh_112_3">#REF!</definedName>
    <definedName name="sh_112_4" localSheetId="4">#REF!</definedName>
    <definedName name="sh_112_4" localSheetId="1">#REF!</definedName>
    <definedName name="sh_112_4">#REF!</definedName>
    <definedName name="sh_160_1" localSheetId="4">#REF!</definedName>
    <definedName name="sh_160_1" localSheetId="1">#REF!</definedName>
    <definedName name="sh_160_1">#REF!</definedName>
    <definedName name="sh_160_2" localSheetId="4">#REF!</definedName>
    <definedName name="sh_160_2" localSheetId="1">#REF!</definedName>
    <definedName name="sh_160_2">#REF!</definedName>
    <definedName name="sh_160_3" localSheetId="4">#REF!</definedName>
    <definedName name="sh_160_3" localSheetId="1">#REF!</definedName>
    <definedName name="sh_160_3">#REF!</definedName>
    <definedName name="sh_160_4" localSheetId="4">#REF!</definedName>
    <definedName name="sh_160_4" localSheetId="1">#REF!</definedName>
    <definedName name="sh_160_4">#REF!</definedName>
    <definedName name="sh_85_1" localSheetId="4">#REF!</definedName>
    <definedName name="sh_85_1" localSheetId="1">#REF!</definedName>
    <definedName name="sh_85_1">#REF!</definedName>
    <definedName name="sh_85_2" localSheetId="4">#REF!</definedName>
    <definedName name="sh_85_2" localSheetId="1">#REF!</definedName>
    <definedName name="sh_85_2">#REF!</definedName>
    <definedName name="sh_85_3" localSheetId="4">#REF!</definedName>
    <definedName name="sh_85_3" localSheetId="1">#REF!</definedName>
    <definedName name="sh_85_3">#REF!</definedName>
    <definedName name="sh_85_4" localSheetId="4">#REF!</definedName>
    <definedName name="sh_85_4" localSheetId="1">#REF!</definedName>
    <definedName name="sh_85_4">#REF!</definedName>
    <definedName name="Size_112" localSheetId="4">#REF!</definedName>
    <definedName name="Size_112" localSheetId="1">#REF!</definedName>
    <definedName name="Size_112">#REF!</definedName>
    <definedName name="Size_160" localSheetId="4">#REF!</definedName>
    <definedName name="Size_160" localSheetId="1">#REF!</definedName>
    <definedName name="Size_160">#REF!</definedName>
    <definedName name="Size_85" localSheetId="4">#REF!</definedName>
    <definedName name="Size_85" localSheetId="1">#REF!</definedName>
    <definedName name="Size_85">#REF!</definedName>
  </definedNames>
  <calcPr calcId="162913"/>
</workbook>
</file>

<file path=xl/calcChain.xml><?xml version="1.0" encoding="utf-8"?>
<calcChain xmlns="http://schemas.openxmlformats.org/spreadsheetml/2006/main">
  <c r="R88" i="8" l="1"/>
  <c r="R89" i="8"/>
  <c r="R90" i="8"/>
  <c r="R91" i="8"/>
  <c r="R92" i="8"/>
  <c r="R93" i="8"/>
  <c r="R94" i="8"/>
  <c r="R95" i="8"/>
  <c r="R96" i="8"/>
  <c r="R97" i="8"/>
  <c r="R98" i="8"/>
  <c r="R99" i="8"/>
  <c r="R100" i="8"/>
  <c r="R101" i="8"/>
  <c r="R102" i="8"/>
  <c r="R103" i="8"/>
  <c r="R104" i="8"/>
  <c r="R105" i="8"/>
  <c r="R106" i="8"/>
  <c r="R107" i="8"/>
  <c r="R108" i="8"/>
  <c r="R109" i="8"/>
  <c r="R110" i="8"/>
  <c r="R111" i="8"/>
  <c r="R112" i="8"/>
  <c r="R113" i="8"/>
  <c r="R114" i="8"/>
  <c r="R115" i="8"/>
  <c r="R116" i="8"/>
  <c r="R117" i="8"/>
  <c r="R118" i="8"/>
  <c r="R119" i="8"/>
  <c r="R120" i="8"/>
  <c r="R121" i="8"/>
  <c r="R122" i="8"/>
  <c r="R123" i="8"/>
  <c r="R124" i="8"/>
  <c r="R125" i="8"/>
  <c r="R126" i="8"/>
  <c r="R127" i="8"/>
  <c r="R128" i="8"/>
  <c r="R129" i="8"/>
  <c r="R130" i="8"/>
  <c r="R131" i="8"/>
  <c r="R132" i="8"/>
  <c r="R133" i="8"/>
  <c r="R134" i="8"/>
  <c r="R135" i="8"/>
  <c r="R136" i="8"/>
  <c r="R137" i="8"/>
  <c r="R138" i="8"/>
  <c r="R139" i="8"/>
  <c r="R140" i="8"/>
  <c r="R141" i="8"/>
  <c r="R142" i="8"/>
  <c r="R143" i="8"/>
  <c r="R144" i="8"/>
  <c r="R145" i="8"/>
  <c r="R146" i="8"/>
  <c r="R147" i="8"/>
  <c r="R148" i="8"/>
  <c r="R149" i="8"/>
  <c r="R150" i="8"/>
  <c r="R151" i="8"/>
  <c r="R152" i="8"/>
  <c r="R153" i="8"/>
  <c r="R154" i="8"/>
  <c r="R155" i="8"/>
  <c r="R156" i="8"/>
  <c r="R157" i="8"/>
  <c r="R158" i="8"/>
  <c r="R159" i="8"/>
  <c r="R160" i="8"/>
  <c r="R161" i="8"/>
  <c r="R162" i="8"/>
  <c r="R163" i="8"/>
  <c r="R164" i="8"/>
  <c r="R165" i="8"/>
  <c r="R166" i="8"/>
  <c r="R167" i="8"/>
  <c r="R168" i="8"/>
  <c r="R169" i="8"/>
  <c r="R170" i="8"/>
  <c r="R171" i="8"/>
  <c r="R172" i="8"/>
  <c r="R173" i="8"/>
  <c r="R174" i="8"/>
  <c r="R175" i="8"/>
  <c r="R176" i="8"/>
  <c r="R177" i="8"/>
  <c r="R178" i="8"/>
  <c r="R179" i="8"/>
  <c r="R180" i="8"/>
  <c r="R181" i="8"/>
  <c r="R182" i="8"/>
  <c r="R183" i="8"/>
  <c r="R184" i="8"/>
  <c r="R185" i="8"/>
  <c r="R186" i="8"/>
  <c r="R187" i="8"/>
  <c r="R188" i="8"/>
  <c r="R189" i="8"/>
  <c r="R190" i="8"/>
  <c r="R191" i="8"/>
  <c r="R192" i="8"/>
  <c r="R193" i="8"/>
  <c r="R194" i="8"/>
  <c r="R195" i="8"/>
  <c r="R196" i="8"/>
  <c r="R197" i="8"/>
  <c r="R198" i="8"/>
  <c r="R199" i="8"/>
  <c r="R200" i="8"/>
  <c r="R201" i="8"/>
  <c r="R202" i="8"/>
  <c r="R203" i="8"/>
  <c r="R204" i="8"/>
  <c r="R205" i="8"/>
  <c r="R206" i="8"/>
  <c r="R207" i="8"/>
  <c r="R208" i="8"/>
  <c r="R209" i="8"/>
  <c r="R210" i="8"/>
  <c r="R211" i="8"/>
  <c r="R212" i="8"/>
  <c r="R213" i="8"/>
  <c r="R214" i="8"/>
  <c r="R215" i="8"/>
  <c r="R216" i="8"/>
  <c r="AI74" i="3" l="1"/>
  <c r="V61" i="9" l="1"/>
  <c r="V60" i="9"/>
  <c r="V59" i="9"/>
  <c r="V58" i="9"/>
  <c r="V57" i="9"/>
  <c r="AB89" i="10" s="1"/>
  <c r="V55" i="9"/>
  <c r="V54" i="9"/>
  <c r="V56" i="9"/>
  <c r="AQ12" i="12" l="1"/>
  <c r="AQ11" i="12"/>
  <c r="AQ10" i="12"/>
  <c r="AQ9" i="12"/>
  <c r="AQ8" i="12"/>
  <c r="AR12" i="12"/>
  <c r="AR11" i="12"/>
  <c r="AR10" i="12"/>
  <c r="AR9" i="12"/>
  <c r="AP117" i="12"/>
  <c r="AE44" i="12"/>
  <c r="AE43" i="12"/>
  <c r="AE42" i="12"/>
  <c r="AE41" i="12"/>
  <c r="AE40" i="12"/>
  <c r="AE39" i="12"/>
  <c r="AE38" i="12"/>
  <c r="AE37" i="12"/>
  <c r="AE36" i="12"/>
  <c r="AB65" i="11" l="1"/>
  <c r="AF36" i="12"/>
  <c r="AB63" i="11"/>
  <c r="AB62" i="11"/>
  <c r="AE25" i="12"/>
  <c r="AE24" i="12"/>
  <c r="AB58" i="11" s="1"/>
  <c r="AE23" i="12"/>
  <c r="AB57" i="11" s="1"/>
  <c r="AE22" i="12"/>
  <c r="AB56" i="11" s="1"/>
  <c r="AE21" i="12"/>
  <c r="AE20" i="12"/>
  <c r="AH20" i="12"/>
  <c r="AD64" i="12"/>
  <c r="AE29" i="12"/>
  <c r="AE30" i="12"/>
  <c r="AB61" i="11" s="1"/>
  <c r="AO117" i="12"/>
  <c r="H21" i="11" s="1"/>
  <c r="AN117" i="12"/>
  <c r="AM117" i="12"/>
  <c r="AJ117" i="12"/>
  <c r="AI117" i="12"/>
  <c r="AH117" i="12"/>
  <c r="AG117" i="12"/>
  <c r="AF117" i="12"/>
  <c r="AE117" i="12"/>
  <c r="AJ91" i="12"/>
  <c r="AJ86" i="12"/>
  <c r="AF94" i="11" s="1"/>
  <c r="AE93" i="12"/>
  <c r="AB98" i="11" s="1"/>
  <c r="AE92" i="12"/>
  <c r="AB97" i="11" s="1"/>
  <c r="AE91" i="12"/>
  <c r="AF91" i="12" s="1"/>
  <c r="AE88" i="12"/>
  <c r="AB95" i="11" s="1"/>
  <c r="AE87" i="12"/>
  <c r="AB94" i="11" s="1"/>
  <c r="AE86" i="12"/>
  <c r="AP52" i="12"/>
  <c r="U67" i="11" s="1"/>
  <c r="AP51" i="12"/>
  <c r="AP50" i="12"/>
  <c r="O67" i="11" s="1"/>
  <c r="AP49" i="12"/>
  <c r="L67" i="11" s="1"/>
  <c r="AP48" i="12"/>
  <c r="I67" i="11" s="1"/>
  <c r="AI51" i="12"/>
  <c r="R66" i="11" s="1"/>
  <c r="AI50" i="12"/>
  <c r="O66" i="11" s="1"/>
  <c r="AI49" i="12"/>
  <c r="L66" i="11" s="1"/>
  <c r="AI48" i="12"/>
  <c r="R1" i="11"/>
  <c r="AG13" i="11"/>
  <c r="AB13" i="11"/>
  <c r="Z13" i="11"/>
  <c r="X13" i="11"/>
  <c r="V13" i="11"/>
  <c r="T13" i="11"/>
  <c r="R13" i="11"/>
  <c r="P13" i="11"/>
  <c r="L13" i="11"/>
  <c r="J13" i="11"/>
  <c r="H13" i="11"/>
  <c r="D13" i="11"/>
  <c r="AL117" i="12" l="1"/>
  <c r="AF97" i="11"/>
  <c r="AP53" i="12"/>
  <c r="S16" i="11" s="1"/>
  <c r="AG106" i="12"/>
  <c r="AG108" i="12"/>
  <c r="AG105" i="12"/>
  <c r="AG107" i="12"/>
  <c r="X67" i="11"/>
  <c r="AF20" i="12"/>
  <c r="AF64" i="12"/>
  <c r="AE64" i="12"/>
  <c r="AF90" i="11" s="1"/>
  <c r="AF106" i="12"/>
  <c r="AE106" i="12" s="1"/>
  <c r="AF107" i="12"/>
  <c r="AF108" i="12"/>
  <c r="AE108" i="12" s="1"/>
  <c r="AI20" i="12"/>
  <c r="AF64" i="11" s="1"/>
  <c r="AG9" i="11"/>
  <c r="AF105" i="12"/>
  <c r="AE105" i="12" s="1"/>
  <c r="AF86" i="12"/>
  <c r="AB96" i="11"/>
  <c r="AF29" i="12"/>
  <c r="AI52" i="12"/>
  <c r="H16" i="11" s="1"/>
  <c r="I66" i="11"/>
  <c r="R67" i="11"/>
  <c r="X66" i="11"/>
  <c r="AB93" i="11"/>
  <c r="AB64" i="11"/>
  <c r="AK117" i="12"/>
  <c r="H18" i="11" s="1"/>
  <c r="AB60" i="11"/>
  <c r="AO12" i="9"/>
  <c r="AO11" i="9"/>
  <c r="AO10" i="9"/>
  <c r="AO9" i="9"/>
  <c r="AN12" i="9"/>
  <c r="AN11" i="9"/>
  <c r="AN10" i="9"/>
  <c r="AN9" i="9"/>
  <c r="AN8" i="9"/>
  <c r="AR12" i="3"/>
  <c r="AQ12" i="3"/>
  <c r="AR11" i="3"/>
  <c r="AQ10" i="3"/>
  <c r="AR10" i="3"/>
  <c r="AR9" i="3"/>
  <c r="AQ8" i="3"/>
  <c r="AQ11" i="3"/>
  <c r="AQ9" i="3"/>
  <c r="R1" i="10" l="1"/>
  <c r="AE107" i="12"/>
  <c r="AE109" i="12" s="1"/>
  <c r="L17" i="11" s="1"/>
  <c r="AG109" i="12"/>
  <c r="W17" i="11" s="1"/>
  <c r="R1" i="2"/>
  <c r="S21" i="10"/>
  <c r="AB81" i="9" l="1"/>
  <c r="AA81" i="9"/>
  <c r="H21" i="10" s="1"/>
  <c r="Z81" i="9"/>
  <c r="Y81" i="9"/>
  <c r="V81" i="9"/>
  <c r="L17" i="10" s="1"/>
  <c r="Z51" i="9"/>
  <c r="Z50" i="9"/>
  <c r="Z49" i="9"/>
  <c r="Z48" i="9"/>
  <c r="Z52" i="9" s="1"/>
  <c r="H16" i="10" s="1"/>
  <c r="V71" i="9"/>
  <c r="V70" i="9"/>
  <c r="V69" i="9"/>
  <c r="W69" i="9" s="1"/>
  <c r="V66" i="9"/>
  <c r="V65" i="9"/>
  <c r="Z64" i="9"/>
  <c r="V64" i="9"/>
  <c r="W64" i="9" s="1"/>
  <c r="Z54" i="9"/>
  <c r="X81" i="9" s="1"/>
  <c r="S18" i="10" s="1"/>
  <c r="V43" i="9"/>
  <c r="V42" i="9"/>
  <c r="V41" i="9"/>
  <c r="V40" i="9"/>
  <c r="V39" i="9"/>
  <c r="V38" i="9"/>
  <c r="V37" i="9"/>
  <c r="V31" i="9"/>
  <c r="V30" i="9"/>
  <c r="W30" i="9" s="1"/>
  <c r="V24" i="9"/>
  <c r="V23" i="9"/>
  <c r="V22" i="9"/>
  <c r="Y21" i="9"/>
  <c r="Z21" i="9" s="1"/>
  <c r="V21" i="9"/>
  <c r="W21" i="9" s="1"/>
  <c r="W12" i="9"/>
  <c r="AP117" i="3"/>
  <c r="AO117" i="3"/>
  <c r="AN117" i="3"/>
  <c r="AM117" i="3"/>
  <c r="AJ117" i="3"/>
  <c r="AI117" i="3"/>
  <c r="AH117" i="3"/>
  <c r="AG117" i="3"/>
  <c r="AF117" i="3"/>
  <c r="AE117" i="3"/>
  <c r="AE93" i="3"/>
  <c r="AE92" i="3"/>
  <c r="AJ91" i="3"/>
  <c r="AE91" i="3"/>
  <c r="AF91" i="3" s="1"/>
  <c r="AE88" i="3"/>
  <c r="AE87" i="3"/>
  <c r="AJ86" i="3"/>
  <c r="AE86" i="3"/>
  <c r="AF86" i="3" s="1"/>
  <c r="AP52" i="3"/>
  <c r="AP51" i="3"/>
  <c r="AP50" i="3"/>
  <c r="AP49" i="3"/>
  <c r="AP48" i="3"/>
  <c r="AP53" i="3" s="1"/>
  <c r="S16" i="2" s="1"/>
  <c r="AD64" i="3"/>
  <c r="AF64" i="3" s="1"/>
  <c r="AI51" i="3"/>
  <c r="AI50" i="3"/>
  <c r="AI49" i="3"/>
  <c r="AI48" i="3"/>
  <c r="AI52" i="3" s="1"/>
  <c r="H16" i="2" s="1"/>
  <c r="AE44" i="3"/>
  <c r="AE43" i="3"/>
  <c r="AE42" i="3"/>
  <c r="AE41" i="3"/>
  <c r="AE40" i="3"/>
  <c r="AE39" i="3"/>
  <c r="AE38" i="3"/>
  <c r="AE37" i="3"/>
  <c r="AE36" i="3"/>
  <c r="AE30" i="3"/>
  <c r="AE29" i="3"/>
  <c r="AE25" i="3"/>
  <c r="AE24" i="3"/>
  <c r="AE23" i="3"/>
  <c r="AE22" i="3"/>
  <c r="AE21" i="3"/>
  <c r="AH20" i="3"/>
  <c r="AI20" i="3" s="1"/>
  <c r="AF64" i="2" s="1"/>
  <c r="AE20" i="3"/>
  <c r="AF20" i="3" s="1"/>
  <c r="AE64" i="3" l="1"/>
  <c r="H21" i="2"/>
  <c r="AL117" i="3"/>
  <c r="S18" i="2" s="1"/>
  <c r="AG105" i="3"/>
  <c r="AG108" i="3"/>
  <c r="AG107" i="3"/>
  <c r="AG106" i="3"/>
  <c r="W37" i="9"/>
  <c r="W54" i="9"/>
  <c r="AF36" i="3"/>
  <c r="AF29" i="3"/>
  <c r="W81" i="9"/>
  <c r="H18" i="10" s="1"/>
  <c r="AF106" i="3"/>
  <c r="AE106" i="3" s="1"/>
  <c r="AF105" i="3"/>
  <c r="AE105" i="3" s="1"/>
  <c r="AF107" i="3"/>
  <c r="AE107" i="3" s="1"/>
  <c r="AD54" i="9"/>
  <c r="AC54" i="9" s="1"/>
  <c r="AF91" i="10" s="1"/>
  <c r="AF108" i="3"/>
  <c r="AE108" i="3" s="1"/>
  <c r="AK117" i="3"/>
  <c r="H18" i="2" s="1"/>
  <c r="V13" i="10"/>
  <c r="T13" i="10"/>
  <c r="S18" i="11" l="1"/>
  <c r="AF90" i="2"/>
  <c r="AG109" i="3"/>
  <c r="W17" i="2" s="1"/>
  <c r="AE109" i="3"/>
  <c r="L17" i="2" s="1"/>
  <c r="AB67" i="10"/>
  <c r="AB65" i="10"/>
  <c r="AB66" i="10"/>
  <c r="AB95" i="10" l="1"/>
  <c r="AB94" i="10"/>
  <c r="AB93" i="10"/>
  <c r="R13" i="10" l="1"/>
  <c r="Z13" i="10"/>
  <c r="P13" i="10"/>
  <c r="AB70" i="10" l="1"/>
  <c r="AB88" i="10" l="1"/>
  <c r="AB87" i="10"/>
  <c r="AB92" i="10"/>
  <c r="AB91" i="10"/>
  <c r="R84" i="10"/>
  <c r="O84" i="10"/>
  <c r="L84" i="10"/>
  <c r="I84" i="10"/>
  <c r="AB83" i="10"/>
  <c r="AB82" i="10"/>
  <c r="AB81" i="10"/>
  <c r="AB80" i="10"/>
  <c r="AB79" i="10"/>
  <c r="AB78" i="10"/>
  <c r="AB77" i="10"/>
  <c r="AB76" i="10"/>
  <c r="AB73" i="10"/>
  <c r="AB72" i="10"/>
  <c r="AB71" i="10"/>
  <c r="L13" i="10"/>
  <c r="J13" i="10"/>
  <c r="H13" i="10"/>
  <c r="D13" i="10"/>
  <c r="AF82" i="10" l="1"/>
  <c r="AG9" i="10"/>
  <c r="AB75" i="10"/>
  <c r="AB86" i="10"/>
  <c r="AB90" i="10"/>
  <c r="R13" i="2" l="1"/>
  <c r="P13" i="2"/>
  <c r="AF97" i="2" l="1"/>
  <c r="AB98" i="2"/>
  <c r="AB97" i="2"/>
  <c r="AB95" i="2"/>
  <c r="AB93" i="2"/>
  <c r="AF94" i="2"/>
  <c r="AB96" i="2" l="1"/>
  <c r="AB94" i="2"/>
  <c r="U67" i="2"/>
  <c r="O67" i="2"/>
  <c r="L67" i="2"/>
  <c r="I67" i="2"/>
  <c r="R66" i="2"/>
  <c r="O66" i="2"/>
  <c r="L66" i="2"/>
  <c r="AB65" i="2"/>
  <c r="AB64" i="2"/>
  <c r="AB63" i="2"/>
  <c r="AB62" i="2"/>
  <c r="AB61" i="2"/>
  <c r="AB60" i="2"/>
  <c r="AB59" i="2"/>
  <c r="AB58" i="2"/>
  <c r="AB57" i="2"/>
  <c r="AB56" i="2"/>
  <c r="AB55" i="2"/>
  <c r="AB53" i="2"/>
  <c r="AB52" i="2"/>
  <c r="AB51" i="2"/>
  <c r="AB50" i="2"/>
  <c r="I66" i="2" l="1"/>
  <c r="AB48" i="2"/>
  <c r="R67" i="2"/>
  <c r="AB46" i="2"/>
  <c r="X66" i="2" l="1"/>
  <c r="X67" i="2"/>
  <c r="Z13" i="2"/>
  <c r="AG13" i="2" l="1"/>
  <c r="AB13" i="2"/>
  <c r="X13" i="2"/>
  <c r="V13" i="2"/>
  <c r="T13" i="2"/>
  <c r="L13" i="2"/>
  <c r="J13" i="2"/>
  <c r="H13" i="2"/>
  <c r="D13" i="2"/>
  <c r="AG9" i="2" l="1"/>
</calcChain>
</file>

<file path=xl/comments1.xml><?xml version="1.0" encoding="utf-8"?>
<comments xmlns="http://schemas.openxmlformats.org/spreadsheetml/2006/main">
  <authors>
    <author>近藤 素子</author>
  </authors>
  <commentList>
    <comment ref="C23" authorId="0" shapeId="0">
      <text>
        <r>
          <rPr>
            <b/>
            <sz val="9"/>
            <color indexed="81"/>
            <rFont val="ＭＳ Ｐゴシック"/>
            <family val="3"/>
            <charset val="128"/>
          </rPr>
          <t>E,Fは特殊品でカタログに載せない</t>
        </r>
      </text>
    </comment>
  </commentList>
</comments>
</file>

<file path=xl/sharedStrings.xml><?xml version="1.0" encoding="utf-8"?>
<sst xmlns="http://schemas.openxmlformats.org/spreadsheetml/2006/main" count="3130" uniqueCount="837">
  <si>
    <t>A</t>
    <phoneticPr fontId="19"/>
  </si>
  <si>
    <t>-</t>
    <phoneticPr fontId="19"/>
  </si>
  <si>
    <t>X</t>
    <phoneticPr fontId="19"/>
  </si>
  <si>
    <t xml:space="preserve"> Rear</t>
  </si>
  <si>
    <t>M7V</t>
    <phoneticPr fontId="19"/>
  </si>
  <si>
    <t xml:space="preserve"> 2 in 15T 8/16DP</t>
  </si>
  <si>
    <t>T</t>
    <phoneticPr fontId="19"/>
  </si>
  <si>
    <t>P</t>
    <phoneticPr fontId="19"/>
  </si>
  <si>
    <t>H</t>
    <phoneticPr fontId="19"/>
  </si>
  <si>
    <t>M7V Ordering Code</t>
  </si>
  <si>
    <t>Please fill in the Inquiry Form on page 39 in order to specify the requirement.</t>
    <phoneticPr fontId="19"/>
  </si>
  <si>
    <t>M7V</t>
    <phoneticPr fontId="19"/>
  </si>
  <si>
    <t>-</t>
    <phoneticPr fontId="19"/>
  </si>
  <si>
    <t>A</t>
    <phoneticPr fontId="19"/>
  </si>
  <si>
    <t>T1</t>
    <phoneticPr fontId="19"/>
  </si>
  <si>
    <t>X</t>
    <phoneticPr fontId="19"/>
  </si>
  <si>
    <t>N</t>
    <phoneticPr fontId="19"/>
  </si>
  <si>
    <t>M7V Series, Variable Displacement, Axial Piston Motor, Applicable in Both Open and Closed Loops</t>
    <phoneticPr fontId="19"/>
  </si>
  <si>
    <t xml:space="preserve"> Standard Size　</t>
  </si>
  <si>
    <t>●</t>
  </si>
  <si>
    <t>A</t>
    <phoneticPr fontId="19"/>
  </si>
  <si>
    <t xml:space="preserve"> Standard</t>
  </si>
  <si>
    <t xml:space="preserve"> Mounting</t>
  </si>
  <si>
    <t xml:space="preserve"> Port position</t>
  </si>
  <si>
    <t>A</t>
    <phoneticPr fontId="19"/>
  </si>
  <si>
    <t>B</t>
    <phoneticPr fontId="19"/>
  </si>
  <si>
    <t>C</t>
    <phoneticPr fontId="19"/>
  </si>
  <si>
    <t>D</t>
    <phoneticPr fontId="19"/>
  </si>
  <si>
    <t xml:space="preserve">Port and Flange Fixing Thread </t>
    <phoneticPr fontId="19"/>
  </si>
  <si>
    <t xml:space="preserve"> Threaded Port Type</t>
  </si>
  <si>
    <t xml:space="preserve"> Flange Fixing Thread Type</t>
  </si>
  <si>
    <t xml:space="preserve">Shaft End </t>
    <phoneticPr fontId="19"/>
  </si>
  <si>
    <t xml:space="preserve"> Standard</t>
    <phoneticPr fontId="19"/>
  </si>
  <si>
    <t xml:space="preserve"> Specifications</t>
    <phoneticPr fontId="19"/>
  </si>
  <si>
    <t xml:space="preserve"> ANSI B92.1</t>
  </si>
  <si>
    <t xml:space="preserve"> DIN5480</t>
  </si>
  <si>
    <t xml:space="preserve"> W40×2×18×9 g</t>
  </si>
  <si>
    <t xml:space="preserve"> W45×2×21×9 g</t>
  </si>
  <si>
    <t xml:space="preserve"> W50×2×24×9 g</t>
  </si>
  <si>
    <t>Maximum Displacement</t>
    <phoneticPr fontId="19"/>
  </si>
  <si>
    <t>Size</t>
    <phoneticPr fontId="19"/>
  </si>
  <si>
    <t xml:space="preserve"> A ： 112 </t>
  </si>
  <si>
    <t xml:space="preserve">B ： 107 </t>
  </si>
  <si>
    <t>C： 100</t>
  </si>
  <si>
    <t xml:space="preserve">D ： 95 </t>
  </si>
  <si>
    <t xml:space="preserve"> A ： 160 </t>
  </si>
  <si>
    <t xml:space="preserve">B ： 155 </t>
  </si>
  <si>
    <t>C： 150</t>
  </si>
  <si>
    <t xml:space="preserve">D ： 140 </t>
  </si>
  <si>
    <t>Minimum Displacement</t>
    <phoneticPr fontId="19"/>
  </si>
  <si>
    <t>Size</t>
    <phoneticPr fontId="19"/>
  </si>
  <si>
    <t xml:space="preserve"> A ： 68 </t>
  </si>
  <si>
    <t xml:space="preserve">B ： 50 </t>
  </si>
  <si>
    <t xml:space="preserve">C ： 40 </t>
  </si>
  <si>
    <t xml:space="preserve">D ： 30 </t>
  </si>
  <si>
    <t xml:space="preserve">E ： 22 </t>
  </si>
  <si>
    <t xml:space="preserve"> A ： 96 </t>
  </si>
  <si>
    <t xml:space="preserve">B ： 80 </t>
  </si>
  <si>
    <t xml:space="preserve">C ： 60 </t>
  </si>
  <si>
    <t xml:space="preserve">D ： 40 </t>
  </si>
  <si>
    <t xml:space="preserve">E ： 32 </t>
  </si>
  <si>
    <t xml:space="preserve"> Without Speed Sensor</t>
  </si>
  <si>
    <t>Regulator (See the table on page 11 for the possible combinations of regulator and optional valve options.)</t>
    <phoneticPr fontId="19"/>
  </si>
  <si>
    <t>T</t>
    <phoneticPr fontId="19"/>
  </si>
  <si>
    <t>T1</t>
    <phoneticPr fontId="19"/>
  </si>
  <si>
    <t xml:space="preserve"> Electric Control, 24 V</t>
    <phoneticPr fontId="19"/>
  </si>
  <si>
    <t>T2</t>
  </si>
  <si>
    <t xml:space="preserve"> Electric Control, 12 V</t>
    <phoneticPr fontId="19"/>
  </si>
  <si>
    <t>E</t>
    <phoneticPr fontId="19"/>
  </si>
  <si>
    <t>E1</t>
  </si>
  <si>
    <t xml:space="preserve"> Electric Proportional Control</t>
  </si>
  <si>
    <t xml:space="preserve"> Negative Control, 24V </t>
  </si>
  <si>
    <t>E2</t>
  </si>
  <si>
    <t xml:space="preserve"> Positive Control, 24V </t>
  </si>
  <si>
    <t>E3</t>
  </si>
  <si>
    <t xml:space="preserve"> Negative Control, 12V </t>
  </si>
  <si>
    <t>E4</t>
  </si>
  <si>
    <t xml:space="preserve"> Positive Control, 12V </t>
  </si>
  <si>
    <t>P</t>
    <phoneticPr fontId="19"/>
  </si>
  <si>
    <t>P1</t>
    <phoneticPr fontId="19"/>
  </si>
  <si>
    <t xml:space="preserve"> Negative Control, Pi = 2.5MPa</t>
  </si>
  <si>
    <t>P2</t>
  </si>
  <si>
    <t xml:space="preserve"> Positive Control, Pi = 2.5MPa</t>
  </si>
  <si>
    <t>P3</t>
  </si>
  <si>
    <t xml:space="preserve"> Negative Control, Pi = 1.0MPa</t>
  </si>
  <si>
    <t>P4</t>
  </si>
  <si>
    <t xml:space="preserve"> Positive Control, Pi = 1.0MPa</t>
  </si>
  <si>
    <t>H</t>
    <phoneticPr fontId="19"/>
  </si>
  <si>
    <t>H1</t>
    <phoneticPr fontId="19"/>
  </si>
  <si>
    <t xml:space="preserve"> Without Pressure Increase </t>
    <phoneticPr fontId="19"/>
  </si>
  <si>
    <t>H2</t>
    <phoneticPr fontId="19"/>
  </si>
  <si>
    <t xml:space="preserve"> With Pressure Increase</t>
    <phoneticPr fontId="19"/>
  </si>
  <si>
    <t>H3</t>
    <phoneticPr fontId="19"/>
  </si>
  <si>
    <t xml:space="preserve"> With Pressure Increase and Hydraulic Remote Control</t>
    <phoneticPr fontId="19"/>
  </si>
  <si>
    <t>Optional Valves</t>
    <phoneticPr fontId="19"/>
  </si>
  <si>
    <t>(See the table on page 11 for the possible combinations of optional valve and regulator options.)</t>
    <phoneticPr fontId="19"/>
  </si>
  <si>
    <t xml:space="preserve"> Without Any Optional Valve</t>
  </si>
  <si>
    <t>A1</t>
    <phoneticPr fontId="19"/>
  </si>
  <si>
    <t>B1</t>
    <phoneticPr fontId="19"/>
  </si>
  <si>
    <t xml:space="preserve"> With Electric Two-Position Control Valve, 24 V</t>
    <phoneticPr fontId="19"/>
  </si>
  <si>
    <t>B2</t>
    <phoneticPr fontId="19"/>
  </si>
  <si>
    <t xml:space="preserve"> With Electric Two-Position Control Valve, 12 V</t>
    <phoneticPr fontId="19"/>
  </si>
  <si>
    <t xml:space="preserve"> Without Counter Balance Valve</t>
  </si>
  <si>
    <t xml:space="preserve"> With Counter Balance Valve</t>
  </si>
  <si>
    <t>N</t>
    <phoneticPr fontId="19"/>
  </si>
  <si>
    <t>**</t>
    <phoneticPr fontId="19"/>
  </si>
  <si>
    <t xml:space="preserve"> 01~</t>
  </si>
  <si>
    <t>Options for Optional Valves (Code [11])</t>
    <phoneticPr fontId="19"/>
  </si>
  <si>
    <t>Without Any Optional Valve</t>
    <phoneticPr fontId="19"/>
  </si>
  <si>
    <t>With Cut-Off Valve</t>
  </si>
  <si>
    <t>With Electric 
Two-Position Control Valve (24V)</t>
    <phoneticPr fontId="19"/>
  </si>
  <si>
    <t>With Electric 
Two-Position Control Valve (12V)</t>
    <phoneticPr fontId="19"/>
  </si>
  <si>
    <t>Options for Regulator (Code[10])</t>
    <phoneticPr fontId="19"/>
  </si>
  <si>
    <t>T1</t>
  </si>
  <si>
    <t>Two Position 
Displacement Control</t>
    <phoneticPr fontId="19"/>
  </si>
  <si>
    <t>-</t>
    <phoneticPr fontId="19"/>
  </si>
  <si>
    <t>Electric
Proportional 
Control</t>
    <phoneticPr fontId="19"/>
  </si>
  <si>
    <t xml:space="preserve"> Positive Control, 24V</t>
    <phoneticPr fontId="19"/>
  </si>
  <si>
    <t xml:space="preserve"> Negative Control, 12V</t>
    <phoneticPr fontId="19"/>
  </si>
  <si>
    <t xml:space="preserve"> Positive Control, 12V</t>
    <phoneticPr fontId="19"/>
  </si>
  <si>
    <t>P</t>
  </si>
  <si>
    <t>P1</t>
  </si>
  <si>
    <t>Hydraulic 
Proportional 
Control</t>
    <phoneticPr fontId="19"/>
  </si>
  <si>
    <t xml:space="preserve"> Negative Control, Pi = 2.5MPa</t>
    <phoneticPr fontId="19"/>
  </si>
  <si>
    <t xml:space="preserve"> Positive Control, Pi = 2.5MPa</t>
    <phoneticPr fontId="19"/>
  </si>
  <si>
    <t xml:space="preserve"> Negative Control, Pi = 1.0MPa</t>
    <phoneticPr fontId="19"/>
  </si>
  <si>
    <t xml:space="preserve"> Positive Control, Pi = 1.0MPa</t>
    <phoneticPr fontId="19"/>
  </si>
  <si>
    <t>H1</t>
  </si>
  <si>
    <t>Pressure 
Related 
Control</t>
    <phoneticPr fontId="19"/>
  </si>
  <si>
    <t>H2</t>
  </si>
  <si>
    <t xml:space="preserve"> With Pressure Increase</t>
    <phoneticPr fontId="19"/>
  </si>
  <si>
    <t>H3</t>
  </si>
  <si>
    <t xml:space="preserve"> With Pressure Increase and Hydraulic Remote Control</t>
    <phoneticPr fontId="19"/>
  </si>
  <si>
    <t xml:space="preserve"> SAE J744, 4-bolt Mount</t>
    <phoneticPr fontId="19"/>
  </si>
  <si>
    <t xml:space="preserve"> ANSI ISO11926</t>
    <phoneticPr fontId="19"/>
  </si>
  <si>
    <t xml:space="preserve"> Metric ISO6149</t>
    <phoneticPr fontId="19"/>
  </si>
  <si>
    <t xml:space="preserve"> Parallel Piping ISO228</t>
    <phoneticPr fontId="19"/>
  </si>
  <si>
    <t xml:space="preserve"> ANSI ASMEB1.1</t>
    <phoneticPr fontId="19"/>
  </si>
  <si>
    <t>A</t>
    <phoneticPr fontId="19"/>
  </si>
  <si>
    <t>E</t>
    <phoneticPr fontId="19"/>
  </si>
  <si>
    <t xml:space="preserve"> 1 1/2 in 17T 12/24DP</t>
  </si>
  <si>
    <t xml:space="preserve"> 1 3/4 in 13T 8/16DP</t>
  </si>
  <si>
    <t xml:space="preserve"> W35×2×16×9 g</t>
  </si>
  <si>
    <t xml:space="preserve"> 1 1/4 in 14T 12/24DP</t>
  </si>
  <si>
    <t>-</t>
  </si>
  <si>
    <t xml:space="preserve"> A ： 51 </t>
  </si>
  <si>
    <t xml:space="preserve">B ： 40 </t>
  </si>
  <si>
    <t xml:space="preserve">C ： 30 </t>
  </si>
  <si>
    <t>Hoist : CCW rotation (port B inlet)</t>
  </si>
  <si>
    <t>Hoist : CW rotation (port A inlet)</t>
  </si>
  <si>
    <t>viewed from the shaft end</t>
  </si>
  <si>
    <t xml:space="preserve"> Pressure Control Valve</t>
    <phoneticPr fontId="19"/>
  </si>
  <si>
    <t xml:space="preserve"> With Pressure Control Valve</t>
    <phoneticPr fontId="19"/>
  </si>
  <si>
    <t>N</t>
    <phoneticPr fontId="19"/>
  </si>
  <si>
    <t>2)   A requirement displayed with gray shading means that it is not available.</t>
  </si>
  <si>
    <t>6)  If the necessary option is left unselected, the background color of the cell in the model code row changes to red.</t>
  </si>
  <si>
    <t>Notes:</t>
    <phoneticPr fontId="19"/>
  </si>
  <si>
    <r>
      <t>3)   A requirement which is under development is marked with  a star "</t>
    </r>
    <r>
      <rPr>
        <sz val="10.5"/>
        <color rgb="FF000000"/>
        <rFont val="ＭＳ Ｐゴシック"/>
        <family val="3"/>
        <charset val="128"/>
      </rPr>
      <t>★</t>
    </r>
    <r>
      <rPr>
        <sz val="10.5"/>
        <color rgb="FF000000"/>
        <rFont val="Verdana"/>
        <family val="2"/>
      </rPr>
      <t>" on the right.</t>
    </r>
    <phoneticPr fontId="19"/>
  </si>
  <si>
    <r>
      <t>4)</t>
    </r>
    <r>
      <rPr>
        <sz val="10.5"/>
        <color rgb="FF000000"/>
        <rFont val="ＭＳ Ｐゴシック"/>
        <family val="3"/>
        <charset val="128"/>
      </rPr>
      <t>　</t>
    </r>
    <r>
      <rPr>
        <sz val="10.5"/>
        <color rgb="FF000000"/>
        <rFont val="Verdana"/>
        <family val="2"/>
      </rPr>
      <t>The background color of the cell with the drop down list changes to red when an unavailable option(requirement) is selected.</t>
    </r>
    <phoneticPr fontId="19"/>
  </si>
  <si>
    <t xml:space="preserve"> Without Any Accessory</t>
    <phoneticPr fontId="19"/>
  </si>
  <si>
    <t xml:space="preserve"> Without Flushing Spool</t>
    <phoneticPr fontId="19"/>
  </si>
  <si>
    <t>Size</t>
    <phoneticPr fontId="19"/>
  </si>
  <si>
    <t>-</t>
    <phoneticPr fontId="19"/>
  </si>
  <si>
    <t>Note:  Control options are common to all M7V motors</t>
    <phoneticPr fontId="19"/>
  </si>
  <si>
    <t xml:space="preserve">M7V Series </t>
    <phoneticPr fontId="19"/>
  </si>
  <si>
    <t>1)  Select an option from the drop down list from top-to-bottom, beginning with the motor size.</t>
  </si>
  <si>
    <r>
      <t>5)</t>
    </r>
    <r>
      <rPr>
        <sz val="10.5"/>
        <color rgb="FF000000"/>
        <rFont val="ＭＳ Ｐゴシック"/>
        <family val="3"/>
        <charset val="128"/>
      </rPr>
      <t>　</t>
    </r>
    <r>
      <rPr>
        <sz val="10.5"/>
        <color rgb="FF000000"/>
        <rFont val="Verdana"/>
        <family val="2"/>
      </rPr>
      <t>The background color of the cell with the drop down list changes to yellow when an option(requirement) under development is selected.</t>
    </r>
  </si>
  <si>
    <t>○</t>
    <phoneticPr fontId="19"/>
  </si>
  <si>
    <t>-</t>
    <phoneticPr fontId="19"/>
  </si>
  <si>
    <t xml:space="preserve"> With Low Pressure Relief Valve</t>
    <phoneticPr fontId="19"/>
  </si>
  <si>
    <t>y</t>
    <phoneticPr fontId="19"/>
  </si>
  <si>
    <t>Y1</t>
    <phoneticPr fontId="19"/>
  </si>
  <si>
    <t>F</t>
    <phoneticPr fontId="19"/>
  </si>
  <si>
    <t xml:space="preserve"> SAE J744, 2-bolt Mount</t>
    <phoneticPr fontId="19"/>
  </si>
  <si>
    <t xml:space="preserve"> 1 3/8 in 21T 16/32DP</t>
    <phoneticPr fontId="19"/>
  </si>
  <si>
    <t xml:space="preserve"> ANSI ASMEB1.1</t>
    <phoneticPr fontId="19"/>
  </si>
  <si>
    <t>Y</t>
    <phoneticPr fontId="19"/>
  </si>
  <si>
    <t xml:space="preserve"> Negative Control</t>
  </si>
  <si>
    <t xml:space="preserve"> Negative Control</t>
    <phoneticPr fontId="19"/>
  </si>
  <si>
    <t>Hydraulic Two Position Displacement Control</t>
  </si>
  <si>
    <t xml:space="preserve"> Electric Two Position Displacement control</t>
    <phoneticPr fontId="19"/>
  </si>
  <si>
    <t>y</t>
    <phoneticPr fontId="19"/>
  </si>
  <si>
    <t>Y1</t>
    <phoneticPr fontId="19"/>
  </si>
  <si>
    <t xml:space="preserve"> Negative Control, 24V</t>
    <phoneticPr fontId="19"/>
  </si>
  <si>
    <t>N</t>
    <phoneticPr fontId="19"/>
  </si>
  <si>
    <t>No.</t>
    <phoneticPr fontId="19"/>
  </si>
  <si>
    <t xml:space="preserve"> A : </t>
    <phoneticPr fontId="19"/>
  </si>
  <si>
    <t>B :</t>
    <phoneticPr fontId="19"/>
  </si>
  <si>
    <t>C :</t>
    <phoneticPr fontId="19"/>
  </si>
  <si>
    <t>D :</t>
    <phoneticPr fontId="19"/>
  </si>
  <si>
    <t>E :</t>
    <phoneticPr fontId="19"/>
  </si>
  <si>
    <t xml:space="preserve"> A :</t>
    <phoneticPr fontId="19"/>
  </si>
  <si>
    <t>---</t>
  </si>
  <si>
    <t>MPa</t>
  </si>
  <si>
    <r>
      <rPr>
        <sz val="12"/>
        <rFont val="ＭＳ Ｐゴシック"/>
        <family val="3"/>
        <charset val="128"/>
      </rPr>
      <t>℃</t>
    </r>
  </si>
  <si>
    <t>pcs</t>
  </si>
  <si>
    <t xml:space="preserve"> 85</t>
    <phoneticPr fontId="19"/>
  </si>
  <si>
    <t xml:space="preserve"> 112</t>
    <phoneticPr fontId="19"/>
  </si>
  <si>
    <t xml:space="preserve"> 160</t>
    <phoneticPr fontId="19"/>
  </si>
  <si>
    <t xml:space="preserve"> 212</t>
    <phoneticPr fontId="19"/>
  </si>
  <si>
    <t>T1X</t>
    <phoneticPr fontId="19"/>
  </si>
  <si>
    <t>T2X</t>
    <phoneticPr fontId="19"/>
  </si>
  <si>
    <t>Y1X</t>
    <phoneticPr fontId="19"/>
  </si>
  <si>
    <t>E1X</t>
    <phoneticPr fontId="19"/>
  </si>
  <si>
    <t>E3X</t>
    <phoneticPr fontId="19"/>
  </si>
  <si>
    <t>E4X</t>
    <phoneticPr fontId="19"/>
  </si>
  <si>
    <t>E1A1</t>
    <phoneticPr fontId="19"/>
  </si>
  <si>
    <t>E4A1</t>
    <phoneticPr fontId="19"/>
  </si>
  <si>
    <t>P1X</t>
    <phoneticPr fontId="19"/>
  </si>
  <si>
    <t>P2X</t>
    <phoneticPr fontId="19"/>
  </si>
  <si>
    <t>P3X</t>
    <phoneticPr fontId="19"/>
  </si>
  <si>
    <t>P4X</t>
    <phoneticPr fontId="19"/>
  </si>
  <si>
    <t>P1A1</t>
    <phoneticPr fontId="19"/>
  </si>
  <si>
    <t>P2A1</t>
    <phoneticPr fontId="19"/>
  </si>
  <si>
    <t>P3A1</t>
    <phoneticPr fontId="19"/>
  </si>
  <si>
    <t>P4A1</t>
    <phoneticPr fontId="19"/>
  </si>
  <si>
    <t>H1X</t>
    <phoneticPr fontId="19"/>
  </si>
  <si>
    <t>H1B1</t>
    <phoneticPr fontId="19"/>
  </si>
  <si>
    <t>H1B2</t>
    <phoneticPr fontId="19"/>
  </si>
  <si>
    <t>H2X</t>
    <phoneticPr fontId="19"/>
  </si>
  <si>
    <t>H2B1</t>
    <phoneticPr fontId="19"/>
  </si>
  <si>
    <t>H2B2</t>
    <phoneticPr fontId="19"/>
  </si>
  <si>
    <t>H3X</t>
    <phoneticPr fontId="19"/>
  </si>
  <si>
    <t>H3B1</t>
    <phoneticPr fontId="19"/>
  </si>
  <si>
    <t>H3B2</t>
    <phoneticPr fontId="19"/>
  </si>
  <si>
    <t>MPa</t>
    <phoneticPr fontId="19"/>
  </si>
  <si>
    <t>max. dis</t>
    <phoneticPr fontId="19"/>
  </si>
  <si>
    <t>min.dis</t>
    <phoneticPr fontId="19"/>
  </si>
  <si>
    <t>Nmax.</t>
    <phoneticPr fontId="19"/>
  </si>
  <si>
    <t>Nnom</t>
    <phoneticPr fontId="19"/>
  </si>
  <si>
    <t>Pmax</t>
    <phoneticPr fontId="19"/>
  </si>
  <si>
    <t>Pnom</t>
    <phoneticPr fontId="19"/>
  </si>
  <si>
    <t>Tmax</t>
    <phoneticPr fontId="19"/>
  </si>
  <si>
    <t>Qmax</t>
    <phoneticPr fontId="19"/>
  </si>
  <si>
    <t>Cracking press</t>
    <phoneticPr fontId="19"/>
  </si>
  <si>
    <t xml:space="preserve"> B : </t>
    <phoneticPr fontId="19"/>
  </si>
  <si>
    <t xml:space="preserve"> C : </t>
    <phoneticPr fontId="19"/>
  </si>
  <si>
    <t xml:space="preserve"> D : </t>
    <phoneticPr fontId="19"/>
  </si>
  <si>
    <t xml:space="preserve"> E : </t>
    <phoneticPr fontId="19"/>
  </si>
  <si>
    <t>○</t>
    <phoneticPr fontId="19"/>
  </si>
  <si>
    <t>A</t>
    <phoneticPr fontId="19"/>
  </si>
  <si>
    <t>B</t>
    <phoneticPr fontId="19"/>
  </si>
  <si>
    <t>C</t>
    <phoneticPr fontId="19"/>
  </si>
  <si>
    <t>D</t>
    <phoneticPr fontId="19"/>
  </si>
  <si>
    <t>E</t>
    <phoneticPr fontId="19"/>
  </si>
  <si>
    <t>F</t>
    <phoneticPr fontId="19"/>
  </si>
  <si>
    <t>-</t>
    <phoneticPr fontId="19"/>
  </si>
  <si>
    <t>QMAX</t>
    <phoneticPr fontId="19"/>
  </si>
  <si>
    <t>D</t>
    <phoneticPr fontId="19"/>
  </si>
  <si>
    <t>QMIN</t>
    <phoneticPr fontId="19"/>
  </si>
  <si>
    <t>B</t>
    <phoneticPr fontId="19"/>
  </si>
  <si>
    <t xml:space="preserve"> With Speed Sensor (A port side)</t>
    <phoneticPr fontId="19"/>
  </si>
  <si>
    <t xml:space="preserve"> With Speed Sensor (B port side)</t>
    <phoneticPr fontId="19"/>
  </si>
  <si>
    <t>SAE</t>
    <phoneticPr fontId="19"/>
  </si>
  <si>
    <t>ISO</t>
    <phoneticPr fontId="19"/>
  </si>
  <si>
    <t>×</t>
    <phoneticPr fontId="19"/>
  </si>
  <si>
    <t>A11</t>
    <phoneticPr fontId="19"/>
  </si>
  <si>
    <t>A12</t>
    <phoneticPr fontId="19"/>
  </si>
  <si>
    <t>A13</t>
  </si>
  <si>
    <t>A14</t>
  </si>
  <si>
    <t>A15</t>
  </si>
  <si>
    <t>A16</t>
  </si>
  <si>
    <t>A17</t>
  </si>
  <si>
    <t>A18</t>
  </si>
  <si>
    <t>A19</t>
  </si>
  <si>
    <t>A41</t>
    <phoneticPr fontId="19"/>
  </si>
  <si>
    <t>A42</t>
    <phoneticPr fontId="19"/>
  </si>
  <si>
    <t>A43</t>
  </si>
  <si>
    <t>A44</t>
  </si>
  <si>
    <t>A45</t>
  </si>
  <si>
    <t>A46</t>
  </si>
  <si>
    <t>A47</t>
  </si>
  <si>
    <t>A48</t>
  </si>
  <si>
    <t>A49</t>
  </si>
  <si>
    <t>B11</t>
    <phoneticPr fontId="19"/>
  </si>
  <si>
    <t>B12</t>
    <phoneticPr fontId="19"/>
  </si>
  <si>
    <t>B13</t>
  </si>
  <si>
    <t>B14</t>
  </si>
  <si>
    <t>B15</t>
  </si>
  <si>
    <t>B16</t>
  </si>
  <si>
    <t>B17</t>
  </si>
  <si>
    <t>B18</t>
  </si>
  <si>
    <t>B19</t>
  </si>
  <si>
    <t>B41</t>
    <phoneticPr fontId="19"/>
  </si>
  <si>
    <t>B42</t>
    <phoneticPr fontId="19"/>
  </si>
  <si>
    <t>B43</t>
  </si>
  <si>
    <t>B44</t>
  </si>
  <si>
    <t>B45</t>
  </si>
  <si>
    <t>B46</t>
  </si>
  <si>
    <t>B47</t>
  </si>
  <si>
    <t>B48</t>
  </si>
  <si>
    <t>B49</t>
  </si>
  <si>
    <t>C11</t>
    <phoneticPr fontId="19"/>
  </si>
  <si>
    <t>C12</t>
    <phoneticPr fontId="19"/>
  </si>
  <si>
    <t>C13</t>
  </si>
  <si>
    <t>C14</t>
  </si>
  <si>
    <t>C15</t>
  </si>
  <si>
    <t>C16</t>
  </si>
  <si>
    <t>C17</t>
  </si>
  <si>
    <t>C18</t>
  </si>
  <si>
    <t>C19</t>
  </si>
  <si>
    <t>C41</t>
    <phoneticPr fontId="19"/>
  </si>
  <si>
    <t>C42</t>
    <phoneticPr fontId="19"/>
  </si>
  <si>
    <t>C43</t>
  </si>
  <si>
    <t>C44</t>
  </si>
  <si>
    <t>C45</t>
  </si>
  <si>
    <t>C46</t>
  </si>
  <si>
    <t>C47</t>
  </si>
  <si>
    <t>C48</t>
  </si>
  <si>
    <t>C49</t>
  </si>
  <si>
    <t>D11</t>
    <phoneticPr fontId="19"/>
  </si>
  <si>
    <t>D12</t>
    <phoneticPr fontId="19"/>
  </si>
  <si>
    <t>D13</t>
  </si>
  <si>
    <t>D14</t>
  </si>
  <si>
    <t>D15</t>
  </si>
  <si>
    <t>D16</t>
  </si>
  <si>
    <t>D17</t>
  </si>
  <si>
    <t>D18</t>
  </si>
  <si>
    <t>D19</t>
  </si>
  <si>
    <t>D41</t>
    <phoneticPr fontId="19"/>
  </si>
  <si>
    <t>D42</t>
    <phoneticPr fontId="19"/>
  </si>
  <si>
    <t>D43</t>
  </si>
  <si>
    <t>D44</t>
  </si>
  <si>
    <t>D45</t>
  </si>
  <si>
    <t>D46</t>
  </si>
  <si>
    <t>D47</t>
  </si>
  <si>
    <t>D48</t>
  </si>
  <si>
    <t>D49</t>
  </si>
  <si>
    <t>E11</t>
    <phoneticPr fontId="19"/>
  </si>
  <si>
    <t>E12</t>
    <phoneticPr fontId="19"/>
  </si>
  <si>
    <t>E13</t>
  </si>
  <si>
    <t>E14</t>
  </si>
  <si>
    <t>E15</t>
  </si>
  <si>
    <t>E16</t>
  </si>
  <si>
    <t>E17</t>
  </si>
  <si>
    <t>E18</t>
  </si>
  <si>
    <t>E19</t>
  </si>
  <si>
    <t>E41</t>
    <phoneticPr fontId="19"/>
  </si>
  <si>
    <t>E42</t>
    <phoneticPr fontId="19"/>
  </si>
  <si>
    <t>E43</t>
  </si>
  <si>
    <t>E44</t>
  </si>
  <si>
    <t>E45</t>
  </si>
  <si>
    <t>E46</t>
  </si>
  <si>
    <t>E47</t>
  </si>
  <si>
    <t>E48</t>
  </si>
  <si>
    <t>E49</t>
  </si>
  <si>
    <t>F11</t>
    <phoneticPr fontId="19"/>
  </si>
  <si>
    <t>F12</t>
    <phoneticPr fontId="19"/>
  </si>
  <si>
    <t>F13</t>
  </si>
  <si>
    <t>F14</t>
  </si>
  <si>
    <t>F15</t>
  </si>
  <si>
    <t>F16</t>
  </si>
  <si>
    <t>F17</t>
  </si>
  <si>
    <t>F18</t>
  </si>
  <si>
    <t>F19</t>
  </si>
  <si>
    <t>F41</t>
    <phoneticPr fontId="19"/>
  </si>
  <si>
    <t>F42</t>
    <phoneticPr fontId="19"/>
  </si>
  <si>
    <t>F43</t>
  </si>
  <si>
    <t>F44</t>
  </si>
  <si>
    <t>F45</t>
  </si>
  <si>
    <t>F46</t>
  </si>
  <si>
    <t>F47</t>
  </si>
  <si>
    <t>F48</t>
  </si>
  <si>
    <t>F49</t>
  </si>
  <si>
    <t>Y1</t>
  </si>
  <si>
    <t>X</t>
    <phoneticPr fontId="19"/>
  </si>
  <si>
    <t>A1</t>
  </si>
  <si>
    <t>A1</t>
    <phoneticPr fontId="19"/>
  </si>
  <si>
    <t>B2</t>
  </si>
  <si>
    <t>B2</t>
    <phoneticPr fontId="19"/>
  </si>
  <si>
    <t>B1</t>
  </si>
  <si>
    <t>B1</t>
    <phoneticPr fontId="19"/>
  </si>
  <si>
    <t>T1X</t>
  </si>
  <si>
    <t>T1A1</t>
  </si>
  <si>
    <t>T1B1</t>
  </si>
  <si>
    <t>T1B2</t>
  </si>
  <si>
    <t>T2X</t>
  </si>
  <si>
    <t>T2A1</t>
  </si>
  <si>
    <t>T2B1</t>
  </si>
  <si>
    <t>T2B2</t>
  </si>
  <si>
    <t>Y1X</t>
  </si>
  <si>
    <t>Y1A1</t>
  </si>
  <si>
    <t>Y1B1</t>
  </si>
  <si>
    <t>Y1B2</t>
  </si>
  <si>
    <t>E1X</t>
  </si>
  <si>
    <t>E1A1</t>
  </si>
  <si>
    <t>E1B1</t>
  </si>
  <si>
    <t>E1B2</t>
  </si>
  <si>
    <t>E2X</t>
  </si>
  <si>
    <t>E2A1</t>
  </si>
  <si>
    <t>E2B1</t>
  </si>
  <si>
    <t>E2B2</t>
  </si>
  <si>
    <t>E3X</t>
  </si>
  <si>
    <t>E3A1</t>
  </si>
  <si>
    <t>E3B1</t>
  </si>
  <si>
    <t>E3B2</t>
  </si>
  <si>
    <t>E4X</t>
  </si>
  <si>
    <t>E4A1</t>
  </si>
  <si>
    <t>E4B1</t>
  </si>
  <si>
    <t>E4B2</t>
  </si>
  <si>
    <t>P1X</t>
  </si>
  <si>
    <t>P1A1</t>
  </si>
  <si>
    <t>P1B1</t>
  </si>
  <si>
    <t>P1B2</t>
  </si>
  <si>
    <t>P2X</t>
  </si>
  <si>
    <t>P2A1</t>
  </si>
  <si>
    <t>P2B1</t>
  </si>
  <si>
    <t>P2B2</t>
  </si>
  <si>
    <t>P3X</t>
  </si>
  <si>
    <t>P3A1</t>
  </si>
  <si>
    <t>P3B1</t>
  </si>
  <si>
    <t>P3B2</t>
  </si>
  <si>
    <t>P4X</t>
  </si>
  <si>
    <t>P4A1</t>
  </si>
  <si>
    <t>P4B1</t>
  </si>
  <si>
    <t>P4B2</t>
  </si>
  <si>
    <t>H1X</t>
  </si>
  <si>
    <t>H1A1</t>
  </si>
  <si>
    <t>H1B1</t>
  </si>
  <si>
    <t>H1B2</t>
  </si>
  <si>
    <t>H2X</t>
  </si>
  <si>
    <t>H2A1</t>
  </si>
  <si>
    <t>H2B1</t>
  </si>
  <si>
    <t>H2B2</t>
  </si>
  <si>
    <t>H3X</t>
  </si>
  <si>
    <t>H3A1</t>
  </si>
  <si>
    <t>H3B1</t>
  </si>
  <si>
    <t>H3B2</t>
  </si>
  <si>
    <t xml:space="preserve"> F :</t>
    <phoneticPr fontId="19"/>
  </si>
  <si>
    <t>X</t>
    <phoneticPr fontId="19"/>
  </si>
  <si>
    <t>X</t>
    <phoneticPr fontId="19"/>
  </si>
  <si>
    <t>a</t>
    <phoneticPr fontId="19"/>
  </si>
  <si>
    <t>b</t>
    <phoneticPr fontId="19"/>
  </si>
  <si>
    <t>c</t>
    <phoneticPr fontId="19"/>
  </si>
  <si>
    <t>E2X</t>
    <phoneticPr fontId="19"/>
  </si>
  <si>
    <t>E3A1</t>
    <phoneticPr fontId="19"/>
  </si>
  <si>
    <t>E2A1</t>
    <phoneticPr fontId="19"/>
  </si>
  <si>
    <t>V :</t>
    <phoneticPr fontId="19"/>
  </si>
  <si>
    <t>-</t>
    <phoneticPr fontId="19"/>
  </si>
  <si>
    <t>A</t>
  </si>
  <si>
    <t>M7X Ordering Code</t>
  </si>
  <si>
    <t>Please fill in the Inquiry Form on page ** in order to specify the requirement.</t>
    <phoneticPr fontId="19"/>
  </si>
  <si>
    <t>M7X</t>
    <phoneticPr fontId="19"/>
  </si>
  <si>
    <t>A</t>
    <phoneticPr fontId="19"/>
  </si>
  <si>
    <t>-</t>
    <phoneticPr fontId="19"/>
  </si>
  <si>
    <t>X</t>
    <phoneticPr fontId="19"/>
  </si>
  <si>
    <t>*</t>
    <phoneticPr fontId="19"/>
  </si>
  <si>
    <t xml:space="preserve">M7X Series </t>
  </si>
  <si>
    <t>M7X Series, Fixed Displacement, Axial Piston Motor, Applicable in Both Open and Closed Loops</t>
  </si>
  <si>
    <t>Size</t>
    <phoneticPr fontId="19"/>
  </si>
  <si>
    <t>Series Specifications</t>
    <phoneticPr fontId="19"/>
  </si>
  <si>
    <t>Standard</t>
    <phoneticPr fontId="19"/>
  </si>
  <si>
    <t>Mounting Flange and Port Position</t>
    <phoneticPr fontId="19"/>
  </si>
  <si>
    <t>Mounting</t>
    <phoneticPr fontId="19"/>
  </si>
  <si>
    <t>Port position</t>
    <phoneticPr fontId="19"/>
  </si>
  <si>
    <t>SAE J744, 4-bolt Mount</t>
  </si>
  <si>
    <t>Rear</t>
    <phoneticPr fontId="19"/>
  </si>
  <si>
    <t>B</t>
    <phoneticPr fontId="19"/>
  </si>
  <si>
    <t>Side</t>
  </si>
  <si>
    <t>C</t>
    <phoneticPr fontId="19"/>
  </si>
  <si>
    <r>
      <t>ISO 3019-2, 4-bolt Mount</t>
    </r>
    <r>
      <rPr>
        <sz val="10"/>
        <rFont val="ＭＳ Ｐゴシック"/>
        <family val="3"/>
        <charset val="128"/>
      </rPr>
      <t>　</t>
    </r>
  </si>
  <si>
    <t>D</t>
    <phoneticPr fontId="19"/>
  </si>
  <si>
    <t>G</t>
    <phoneticPr fontId="19"/>
  </si>
  <si>
    <t>Upper Side</t>
    <phoneticPr fontId="19"/>
  </si>
  <si>
    <t>H</t>
    <phoneticPr fontId="19"/>
  </si>
  <si>
    <t xml:space="preserve">Port and Flange Fixing Thread </t>
    <phoneticPr fontId="19"/>
  </si>
  <si>
    <t>Threaded Port Type</t>
    <phoneticPr fontId="19"/>
  </si>
  <si>
    <t>Flange Fixing Thread Type</t>
    <phoneticPr fontId="19"/>
  </si>
  <si>
    <t xml:space="preserve"> ANSI ISO 11926</t>
    <phoneticPr fontId="19"/>
  </si>
  <si>
    <t xml:space="preserve"> ANSI ASMEB1.1</t>
    <phoneticPr fontId="19"/>
  </si>
  <si>
    <t xml:space="preserve"> Metric ISO724</t>
    <phoneticPr fontId="19"/>
  </si>
  <si>
    <t xml:space="preserve"> Metric ISO6149</t>
  </si>
  <si>
    <t xml:space="preserve"> Parallel Piping ISO228</t>
  </si>
  <si>
    <t xml:space="preserve">Shaft End </t>
    <phoneticPr fontId="19"/>
  </si>
  <si>
    <t>Specification</t>
    <phoneticPr fontId="19"/>
  </si>
  <si>
    <t xml:space="preserve"> 1 3/8 in 21T 16/32DP</t>
  </si>
  <si>
    <t xml:space="preserve"> 1 1/4 in 14T 12/24DP</t>
    <phoneticPr fontId="19"/>
  </si>
  <si>
    <t>Optional Valve</t>
    <phoneticPr fontId="19"/>
  </si>
  <si>
    <t xml:space="preserve"> Without Any Optional Valve</t>
    <phoneticPr fontId="19"/>
  </si>
  <si>
    <t xml:space="preserve"> With Counterbalance Valve</t>
    <phoneticPr fontId="19"/>
  </si>
  <si>
    <t>Y</t>
    <phoneticPr fontId="19"/>
  </si>
  <si>
    <t>Port Option for Flushing Valve Assembly</t>
    <phoneticPr fontId="19"/>
  </si>
  <si>
    <t xml:space="preserve"> Without Flushing Valve</t>
  </si>
  <si>
    <t xml:space="preserve"> Parallel Piping ISO228</t>
    <phoneticPr fontId="19"/>
  </si>
  <si>
    <t>B</t>
  </si>
  <si>
    <t>Speed Sensor</t>
    <phoneticPr fontId="19"/>
  </si>
  <si>
    <t>Design Code</t>
    <phoneticPr fontId="19"/>
  </si>
  <si>
    <t>**</t>
    <phoneticPr fontId="19"/>
  </si>
  <si>
    <t>01~</t>
    <phoneticPr fontId="19"/>
  </si>
  <si>
    <t>M7X</t>
    <phoneticPr fontId="19"/>
  </si>
  <si>
    <t>-</t>
    <phoneticPr fontId="19"/>
  </si>
  <si>
    <t xml:space="preserve"> B : ANSI ISO 11926</t>
    <phoneticPr fontId="19"/>
  </si>
  <si>
    <t>Blank</t>
    <phoneticPr fontId="19"/>
  </si>
  <si>
    <t>X</t>
    <phoneticPr fontId="19"/>
  </si>
  <si>
    <t>Y</t>
    <phoneticPr fontId="19"/>
  </si>
  <si>
    <t>A</t>
    <phoneticPr fontId="19"/>
  </si>
  <si>
    <t>B</t>
    <phoneticPr fontId="19"/>
  </si>
  <si>
    <t>c</t>
    <phoneticPr fontId="19"/>
  </si>
  <si>
    <t>aa</t>
    <phoneticPr fontId="19"/>
  </si>
  <si>
    <t>ac</t>
    <phoneticPr fontId="19"/>
  </si>
  <si>
    <t>ba</t>
    <phoneticPr fontId="19"/>
  </si>
  <si>
    <t>bc</t>
    <phoneticPr fontId="19"/>
  </si>
  <si>
    <t>ca</t>
    <phoneticPr fontId="19"/>
  </si>
  <si>
    <t>cc</t>
    <phoneticPr fontId="19"/>
  </si>
  <si>
    <t>×</t>
    <phoneticPr fontId="19"/>
  </si>
  <si>
    <t>B</t>
    <phoneticPr fontId="19"/>
  </si>
  <si>
    <t>C</t>
    <phoneticPr fontId="19"/>
  </si>
  <si>
    <t>A</t>
    <phoneticPr fontId="19"/>
  </si>
  <si>
    <t>D</t>
    <phoneticPr fontId="19"/>
  </si>
  <si>
    <t xml:space="preserve"> With Flushing Valve</t>
    <phoneticPr fontId="19"/>
  </si>
  <si>
    <t xml:space="preserve"> With Flushing Valve</t>
    <phoneticPr fontId="19"/>
  </si>
  <si>
    <t>- φ1.8_5L/min</t>
    <phoneticPr fontId="19"/>
  </si>
  <si>
    <t>- φ2.3_8L/min</t>
    <phoneticPr fontId="19"/>
  </si>
  <si>
    <t>- φ2.8_13L/min</t>
    <phoneticPr fontId="19"/>
  </si>
  <si>
    <t>B</t>
    <phoneticPr fontId="19"/>
  </si>
  <si>
    <t xml:space="preserve"> With Speed Sensor (A port side)</t>
    <phoneticPr fontId="19"/>
  </si>
  <si>
    <t xml:space="preserve"> With Speed Sensor (B port side)</t>
    <phoneticPr fontId="19"/>
  </si>
  <si>
    <t>c</t>
    <phoneticPr fontId="19"/>
  </si>
  <si>
    <t>A</t>
    <phoneticPr fontId="19"/>
  </si>
  <si>
    <t>C</t>
    <phoneticPr fontId="19"/>
  </si>
  <si>
    <t>D</t>
    <phoneticPr fontId="19"/>
  </si>
  <si>
    <t>qmax</t>
    <phoneticPr fontId="19"/>
  </si>
  <si>
    <t>qmin</t>
    <phoneticPr fontId="19"/>
  </si>
  <si>
    <t>q100</t>
    <phoneticPr fontId="19"/>
  </si>
  <si>
    <t>q60</t>
    <phoneticPr fontId="19"/>
  </si>
  <si>
    <t>---</t>
    <phoneticPr fontId="19"/>
  </si>
  <si>
    <t xml:space="preserve"> With Flushing Valve</t>
    <phoneticPr fontId="19"/>
  </si>
  <si>
    <r>
      <rPr>
        <sz val="10"/>
        <rFont val="MS PGothic"/>
        <family val="3"/>
        <charset val="128"/>
      </rPr>
      <t>●</t>
    </r>
  </si>
  <si>
    <r>
      <rPr>
        <sz val="10"/>
        <rFont val="MS PGothic"/>
        <family val="3"/>
      </rPr>
      <t>●</t>
    </r>
  </si>
  <si>
    <r>
      <rPr>
        <sz val="10"/>
        <rFont val="MS PGothic"/>
        <family val="3"/>
      </rPr>
      <t>○</t>
    </r>
    <phoneticPr fontId="19"/>
  </si>
  <si>
    <r>
      <rPr>
        <sz val="10"/>
        <rFont val="ＭＳ Ｐゴシック"/>
        <family val="3"/>
        <charset val="128"/>
      </rPr>
      <t>○</t>
    </r>
    <phoneticPr fontId="19"/>
  </si>
  <si>
    <r>
      <t xml:space="preserve"> ISO 3019-2, 4-bolt Mount</t>
    </r>
    <r>
      <rPr>
        <sz val="10"/>
        <rFont val="ＭＳ Ｐゴシック"/>
        <family val="3"/>
        <charset val="128"/>
      </rPr>
      <t>　</t>
    </r>
    <phoneticPr fontId="19"/>
  </si>
  <si>
    <r>
      <rPr>
        <sz val="10"/>
        <rFont val="ＭＳ Ｐゴシック"/>
        <family val="3"/>
        <charset val="128"/>
      </rPr>
      <t>●</t>
    </r>
    <phoneticPr fontId="19"/>
  </si>
  <si>
    <r>
      <t xml:space="preserve"> A </t>
    </r>
    <r>
      <rPr>
        <sz val="10"/>
        <rFont val="ＭＳ Ｐゴシック"/>
        <family val="3"/>
        <charset val="128"/>
      </rPr>
      <t>：</t>
    </r>
    <r>
      <rPr>
        <sz val="10"/>
        <rFont val="Verdana"/>
        <family val="2"/>
      </rPr>
      <t xml:space="preserve">   85</t>
    </r>
    <phoneticPr fontId="19"/>
  </si>
  <si>
    <r>
      <rPr>
        <sz val="10"/>
        <rFont val="MS PGothic"/>
        <family val="3"/>
        <charset val="128"/>
      </rPr>
      <t>○</t>
    </r>
    <phoneticPr fontId="19"/>
  </si>
  <si>
    <r>
      <rPr>
        <sz val="10"/>
        <rFont val="MS PGothic"/>
        <family val="3"/>
      </rPr>
      <t>○</t>
    </r>
    <phoneticPr fontId="19"/>
  </si>
  <si>
    <r>
      <rPr>
        <sz val="10"/>
        <rFont val="ＭＳ Ｐゴシック"/>
        <family val="3"/>
        <charset val="128"/>
      </rPr>
      <t>　</t>
    </r>
    <phoneticPr fontId="19"/>
  </si>
  <si>
    <r>
      <rPr>
        <sz val="10"/>
        <rFont val="ＭＳ Ｐゴシック"/>
        <family val="3"/>
        <charset val="128"/>
      </rPr>
      <t>●　＝　</t>
    </r>
    <r>
      <rPr>
        <sz val="10"/>
        <rFont val="Verdana"/>
        <family val="2"/>
      </rPr>
      <t>Available</t>
    </r>
    <phoneticPr fontId="19"/>
  </si>
  <si>
    <r>
      <rPr>
        <sz val="10"/>
        <rFont val="ＭＳ Ｐゴシック"/>
        <family val="3"/>
        <charset val="128"/>
      </rPr>
      <t>○　＝　</t>
    </r>
    <r>
      <rPr>
        <sz val="10"/>
        <rFont val="Verdana"/>
        <family val="2"/>
      </rPr>
      <t>Under Development</t>
    </r>
    <phoneticPr fontId="19"/>
  </si>
  <si>
    <r>
      <t>―</t>
    </r>
    <r>
      <rPr>
        <sz val="10"/>
        <rFont val="ＭＳ Ｐゴシック"/>
        <family val="3"/>
        <charset val="128"/>
      </rPr>
      <t>　　＝　　</t>
    </r>
    <r>
      <rPr>
        <sz val="10"/>
        <rFont val="Verdana"/>
        <family val="2"/>
      </rPr>
      <t>Not Available</t>
    </r>
    <phoneticPr fontId="19"/>
  </si>
  <si>
    <r>
      <rPr>
        <sz val="10"/>
        <rFont val="MS PGothic"/>
        <family val="3"/>
        <charset val="128"/>
      </rPr>
      <t>●</t>
    </r>
    <phoneticPr fontId="19"/>
  </si>
  <si>
    <r>
      <t xml:space="preserve">B  </t>
    </r>
    <r>
      <rPr>
        <sz val="10"/>
        <rFont val="ＭＳ Ｐゴシック"/>
        <family val="3"/>
        <charset val="128"/>
      </rPr>
      <t>：</t>
    </r>
    <r>
      <rPr>
        <sz val="10"/>
        <rFont val="Verdana"/>
        <family val="2"/>
      </rPr>
      <t xml:space="preserve">   80</t>
    </r>
    <phoneticPr fontId="19"/>
  </si>
  <si>
    <r>
      <t xml:space="preserve">C </t>
    </r>
    <r>
      <rPr>
        <sz val="10"/>
        <rFont val="ＭＳ Ｐゴシック"/>
        <family val="3"/>
        <charset val="128"/>
      </rPr>
      <t>：</t>
    </r>
    <r>
      <rPr>
        <sz val="10"/>
        <rFont val="Verdana"/>
        <family val="2"/>
      </rPr>
      <t xml:space="preserve">   75</t>
    </r>
    <phoneticPr fontId="19"/>
  </si>
  <si>
    <r>
      <t xml:space="preserve">D  </t>
    </r>
    <r>
      <rPr>
        <sz val="10"/>
        <rFont val="ＭＳ Ｐゴシック"/>
        <family val="3"/>
        <charset val="128"/>
      </rPr>
      <t>：</t>
    </r>
    <r>
      <rPr>
        <sz val="10"/>
        <rFont val="Verdana"/>
        <family val="2"/>
      </rPr>
      <t xml:space="preserve">  70</t>
    </r>
    <phoneticPr fontId="19"/>
  </si>
  <si>
    <r>
      <t xml:space="preserve"> A  </t>
    </r>
    <r>
      <rPr>
        <sz val="10"/>
        <rFont val="ＭＳ Ｐゴシック"/>
        <family val="3"/>
        <charset val="128"/>
      </rPr>
      <t>：</t>
    </r>
    <r>
      <rPr>
        <sz val="10"/>
        <rFont val="Verdana"/>
        <family val="2"/>
      </rPr>
      <t xml:space="preserve">  215</t>
    </r>
    <phoneticPr fontId="19"/>
  </si>
  <si>
    <r>
      <t xml:space="preserve">B  </t>
    </r>
    <r>
      <rPr>
        <sz val="10"/>
        <rFont val="ＭＳ Ｐゴシック"/>
        <family val="3"/>
        <charset val="128"/>
      </rPr>
      <t>：</t>
    </r>
    <r>
      <rPr>
        <sz val="10"/>
        <rFont val="Verdana"/>
        <family val="2"/>
      </rPr>
      <t xml:space="preserve">  200 </t>
    </r>
    <phoneticPr fontId="19"/>
  </si>
  <si>
    <r>
      <t xml:space="preserve">C </t>
    </r>
    <r>
      <rPr>
        <sz val="10"/>
        <rFont val="ＭＳ Ｐゴシック"/>
        <family val="3"/>
        <charset val="128"/>
      </rPr>
      <t>：</t>
    </r>
    <r>
      <rPr>
        <sz val="10"/>
        <rFont val="Verdana"/>
        <family val="2"/>
      </rPr>
      <t xml:space="preserve">  190</t>
    </r>
    <phoneticPr fontId="19"/>
  </si>
  <si>
    <r>
      <t xml:space="preserve">D  </t>
    </r>
    <r>
      <rPr>
        <sz val="10"/>
        <rFont val="ＭＳ Ｐゴシック"/>
        <family val="3"/>
        <charset val="128"/>
      </rPr>
      <t>：</t>
    </r>
    <r>
      <rPr>
        <sz val="10"/>
        <rFont val="Verdana"/>
        <family val="2"/>
      </rPr>
      <t xml:space="preserve">  180 </t>
    </r>
    <phoneticPr fontId="19"/>
  </si>
  <si>
    <r>
      <t xml:space="preserve">D </t>
    </r>
    <r>
      <rPr>
        <sz val="10"/>
        <rFont val="ＭＳ Ｐゴシック"/>
        <family val="3"/>
        <charset val="128"/>
      </rPr>
      <t>：</t>
    </r>
    <r>
      <rPr>
        <sz val="10"/>
        <rFont val="Verdana"/>
        <family val="2"/>
      </rPr>
      <t xml:space="preserve">  -</t>
    </r>
    <phoneticPr fontId="19"/>
  </si>
  <si>
    <r>
      <t xml:space="preserve">E </t>
    </r>
    <r>
      <rPr>
        <sz val="10"/>
        <rFont val="ＭＳ Ｐゴシック"/>
        <family val="3"/>
        <charset val="128"/>
      </rPr>
      <t>：</t>
    </r>
    <r>
      <rPr>
        <sz val="10"/>
        <rFont val="Verdana"/>
        <family val="2"/>
      </rPr>
      <t xml:space="preserve">  -</t>
    </r>
    <phoneticPr fontId="19"/>
  </si>
  <si>
    <r>
      <t xml:space="preserve"> A  </t>
    </r>
    <r>
      <rPr>
        <sz val="10"/>
        <rFont val="ＭＳ Ｐゴシック"/>
        <family val="3"/>
        <charset val="128"/>
      </rPr>
      <t>：</t>
    </r>
    <r>
      <rPr>
        <sz val="10"/>
        <rFont val="Verdana"/>
        <family val="2"/>
      </rPr>
      <t xml:space="preserve">  86 </t>
    </r>
    <phoneticPr fontId="19"/>
  </si>
  <si>
    <r>
      <t xml:space="preserve">B </t>
    </r>
    <r>
      <rPr>
        <sz val="10"/>
        <rFont val="ＭＳ Ｐゴシック"/>
        <family val="3"/>
        <charset val="128"/>
      </rPr>
      <t>：</t>
    </r>
    <r>
      <rPr>
        <sz val="10"/>
        <rFont val="Verdana"/>
        <family val="2"/>
      </rPr>
      <t xml:space="preserve">   70 </t>
    </r>
    <phoneticPr fontId="19"/>
  </si>
  <si>
    <r>
      <rPr>
        <sz val="10"/>
        <rFont val="Meiryo UI"/>
        <family val="3"/>
        <charset val="128"/>
      </rPr>
      <t>●</t>
    </r>
    <phoneticPr fontId="19"/>
  </si>
  <si>
    <r>
      <rPr>
        <sz val="10"/>
        <rFont val="Meiryo UI"/>
        <family val="3"/>
        <charset val="128"/>
      </rPr>
      <t>●</t>
    </r>
    <phoneticPr fontId="19"/>
  </si>
  <si>
    <r>
      <rPr>
        <b/>
        <sz val="10"/>
        <rFont val="ＭＳ Ｐゴシック"/>
        <family val="3"/>
        <charset val="128"/>
      </rPr>
      <t>★</t>
    </r>
    <r>
      <rPr>
        <b/>
        <u/>
        <sz val="10"/>
        <rFont val="Verdana"/>
        <family val="2"/>
      </rPr>
      <t xml:space="preserve"> M7V Control Options</t>
    </r>
    <r>
      <rPr>
        <b/>
        <sz val="10"/>
        <rFont val="Verdana"/>
        <family val="2"/>
      </rPr>
      <t xml:space="preserve"> </t>
    </r>
    <phoneticPr fontId="19"/>
  </si>
  <si>
    <r>
      <t>Standard Size</t>
    </r>
    <r>
      <rPr>
        <sz val="10"/>
        <color theme="1"/>
        <rFont val="ＭＳ Ｐゴシック"/>
        <family val="3"/>
        <charset val="128"/>
      </rPr>
      <t>　</t>
    </r>
    <r>
      <rPr>
        <sz val="10"/>
        <color theme="1"/>
        <rFont val="Verdana"/>
        <family val="2"/>
      </rPr>
      <t/>
    </r>
    <phoneticPr fontId="19"/>
  </si>
  <si>
    <r>
      <rPr>
        <sz val="10"/>
        <rFont val="MS PGothic"/>
        <family val="2"/>
      </rPr>
      <t>●</t>
    </r>
  </si>
  <si>
    <r>
      <rPr>
        <sz val="10"/>
        <rFont val="MS PGothic"/>
        <family val="2"/>
      </rPr>
      <t>○</t>
    </r>
  </si>
  <si>
    <r>
      <t>Displacement</t>
    </r>
    <r>
      <rPr>
        <sz val="10"/>
        <rFont val="ＭＳ Ｐゴシック"/>
        <family val="3"/>
        <charset val="128"/>
      </rPr>
      <t>　</t>
    </r>
    <r>
      <rPr>
        <sz val="10"/>
        <rFont val="Verdana"/>
        <family val="2"/>
      </rPr>
      <t>Setting</t>
    </r>
    <r>
      <rPr>
        <sz val="10"/>
        <rFont val="ＭＳ Ｐゴシック"/>
        <family val="3"/>
        <charset val="128"/>
      </rPr>
      <t>　</t>
    </r>
    <r>
      <rPr>
        <sz val="10"/>
        <rFont val="Verdana"/>
        <family val="2"/>
      </rPr>
      <t>(cm</t>
    </r>
    <r>
      <rPr>
        <vertAlign val="superscript"/>
        <sz val="10"/>
        <rFont val="Verdana"/>
        <family val="2"/>
      </rPr>
      <t>3</t>
    </r>
    <r>
      <rPr>
        <sz val="10"/>
        <rFont val="Verdana"/>
        <family val="2"/>
      </rPr>
      <t>)</t>
    </r>
    <phoneticPr fontId="19"/>
  </si>
  <si>
    <r>
      <rPr>
        <sz val="10"/>
        <rFont val="ＭＳ Ｐゴシック"/>
        <family val="3"/>
        <charset val="128"/>
      </rPr>
      <t>●　＝　</t>
    </r>
    <r>
      <rPr>
        <sz val="10"/>
        <rFont val="Verdana"/>
        <family val="2"/>
      </rPr>
      <t>Available</t>
    </r>
    <phoneticPr fontId="19"/>
  </si>
  <si>
    <r>
      <rPr>
        <sz val="10"/>
        <rFont val="ＭＳ Ｐゴシック"/>
        <family val="3"/>
        <charset val="128"/>
      </rPr>
      <t>○　＝　</t>
    </r>
    <r>
      <rPr>
        <sz val="10"/>
        <rFont val="Verdana"/>
        <family val="2"/>
      </rPr>
      <t>Under Development</t>
    </r>
    <phoneticPr fontId="19"/>
  </si>
  <si>
    <r>
      <rPr>
        <sz val="10"/>
        <rFont val="ＭＳ Ｐゴシック"/>
        <family val="3"/>
        <charset val="128"/>
      </rPr>
      <t>●</t>
    </r>
    <phoneticPr fontId="19"/>
  </si>
  <si>
    <r>
      <rPr>
        <sz val="10"/>
        <rFont val="ＭＳ Ｐゴシック"/>
        <family val="3"/>
        <charset val="128"/>
      </rPr>
      <t>〇</t>
    </r>
    <phoneticPr fontId="19"/>
  </si>
  <si>
    <t>- φ1.5_3.5L/min</t>
    <phoneticPr fontId="19"/>
  </si>
  <si>
    <t>X</t>
    <phoneticPr fontId="19"/>
  </si>
  <si>
    <t>A</t>
    <phoneticPr fontId="19"/>
  </si>
  <si>
    <t xml:space="preserve"> D : </t>
    <phoneticPr fontId="19"/>
  </si>
  <si>
    <t xml:space="preserve"> 1 : ANSI ISO11926</t>
    <phoneticPr fontId="19"/>
  </si>
  <si>
    <t xml:space="preserve"> ANSI ASMEB1.1</t>
    <phoneticPr fontId="19"/>
  </si>
  <si>
    <t>A</t>
    <phoneticPr fontId="19"/>
  </si>
  <si>
    <t xml:space="preserve"> 1 : ANSI ISO11926</t>
    <phoneticPr fontId="19"/>
  </si>
  <si>
    <t>Please select an item from a drop down list in a cell with thick red borders. Options with ★ are under development. If it is chosen, the cell's color changes to yellow.</t>
  </si>
  <si>
    <t>If the cell's color is red, the request is out of Kawasaki standard specification range. Even if the request is out of Kawasaki specification range, please describe the detail on the note and consult with Kawasaki.</t>
  </si>
  <si>
    <t>Fill-in Date ：</t>
  </si>
  <si>
    <t>Author ：</t>
  </si>
  <si>
    <t>Application ：</t>
  </si>
  <si>
    <t>Machine Model ：</t>
  </si>
  <si>
    <t>Customer ：</t>
  </si>
  <si>
    <t>Motor Model ：</t>
  </si>
  <si>
    <t>Model Code</t>
  </si>
  <si>
    <t>Items</t>
  </si>
  <si>
    <t>Symbol</t>
  </si>
  <si>
    <t>Kawasaki Standard Specification</t>
  </si>
  <si>
    <t>Customer Specification</t>
  </si>
  <si>
    <t>qmax:</t>
  </si>
  <si>
    <t>Max. Speed@qmax:</t>
  </si>
  <si>
    <t>Max. / Nominal Pressure</t>
  </si>
  <si>
    <t>Pmax:</t>
  </si>
  <si>
    <t>Pnom:</t>
  </si>
  <si>
    <t>Case Drain Pressure</t>
  </si>
  <si>
    <t>Continuous: Up to 0.2 MPa</t>
  </si>
  <si>
    <t>Peak: Up to 0.6 MPa</t>
  </si>
  <si>
    <t>Continuous:</t>
  </si>
  <si>
    <t>Peak:</t>
  </si>
  <si>
    <t>CBV - Set Pressure of Relief Valve / Break Release Port</t>
  </si>
  <si>
    <t>Break Release Port: w/o Shuttle Valve or w/ Shuttle Valve or w/ Hydraulic Reducing Relief Valve</t>
  </si>
  <si>
    <t>Relief:</t>
  </si>
  <si>
    <t>CBV - Cracking Pressure of Spool / Check Valve</t>
  </si>
  <si>
    <t>Spool:</t>
  </si>
  <si>
    <t>Check Valve:</t>
  </si>
  <si>
    <t>Oil Temperature Range (Inlet)</t>
  </si>
  <si>
    <t>-20 to 95 ℃ (Drain temperature: up to Max. 115℃ momentarily)</t>
  </si>
  <si>
    <t>Operating:</t>
  </si>
  <si>
    <t>Intermittent:</t>
  </si>
  <si>
    <t>Mounting Direction</t>
  </si>
  <si>
    <t>Vertical or Horizontal</t>
  </si>
  <si>
    <t>Oil Type / Oil Viscosity Range</t>
  </si>
  <si>
    <t>Equivalent to ISO VG46</t>
  </si>
  <si>
    <t>10 to 1,000 mm2/s(cSt)</t>
  </si>
  <si>
    <t>Name Plate</t>
  </si>
  <si>
    <t>KHI Standard (Supplier Name, Model Code and S/N)</t>
  </si>
  <si>
    <t>Paint</t>
  </si>
  <si>
    <t>KHI Standard (Act Primer Red Brown)</t>
  </si>
  <si>
    <t>Customer Part Number</t>
  </si>
  <si>
    <t>Proto Type Requirement</t>
  </si>
  <si>
    <t>Qty's:</t>
  </si>
  <si>
    <t>Due date:</t>
  </si>
  <si>
    <t>Production Schedule</t>
  </si>
  <si>
    <t>pcs/years</t>
  </si>
  <si>
    <t>Start date:</t>
  </si>
  <si>
    <t>Original Pump Model (Competitor)</t>
  </si>
  <si>
    <t>If the model of original motor can be found, please write down for a reference</t>
  </si>
  <si>
    <t>Comments (Other requirements)</t>
  </si>
  <si>
    <t>Operating condition, Duty cycle etc. (Describe your detail)</t>
  </si>
  <si>
    <t>Code</t>
  </si>
  <si>
    <t>Note</t>
  </si>
  <si>
    <t>Motor Size</t>
  </si>
  <si>
    <t>Series Specifications</t>
  </si>
  <si>
    <t xml:space="preserve"> A : Standard</t>
  </si>
  <si>
    <t>Mounting Flange and Port Position</t>
  </si>
  <si>
    <t>Mounting</t>
  </si>
  <si>
    <t>Port Position</t>
  </si>
  <si>
    <t xml:space="preserve"> Side</t>
  </si>
  <si>
    <t>ISO 3019-2, 4-bolt Mount</t>
  </si>
  <si>
    <t>Port and Flange Fixing Thread</t>
  </si>
  <si>
    <t>Type of Threaded Port</t>
  </si>
  <si>
    <t>Thread Type for Flange Port</t>
  </si>
  <si>
    <t xml:space="preserve"> 4 : Parallel Piping ISO228</t>
  </si>
  <si>
    <t xml:space="preserve"> Metric ISO724</t>
  </si>
  <si>
    <t>Shaft End</t>
  </si>
  <si>
    <t>Max. Displacement  (cm3)</t>
  </si>
  <si>
    <t>Speed Sensor</t>
  </si>
  <si>
    <t xml:space="preserve"> B : w/ Speed Sensor (B Port Side)</t>
  </si>
  <si>
    <t>Counter Balance Valve</t>
  </si>
  <si>
    <t>Design Code</t>
  </si>
  <si>
    <t>Language : English</t>
  </si>
  <si>
    <t>M7X series Inquiry Form</t>
  </si>
  <si>
    <t>Fixed Displacement Motor</t>
  </si>
  <si>
    <t>Max. Displacement</t>
  </si>
  <si>
    <t>Max. Speed @ qmax</t>
  </si>
  <si>
    <t>Optional Valve</t>
  </si>
  <si>
    <t>Port Option for Flushing Valve Assembly</t>
  </si>
  <si>
    <t xml:space="preserve"> A : Parallel Piping ISO228</t>
  </si>
  <si>
    <r>
      <rPr>
        <sz val="10"/>
        <rFont val="MS PGothic"/>
        <family val="2"/>
      </rPr>
      <t>●</t>
    </r>
    <phoneticPr fontId="19"/>
  </si>
  <si>
    <r>
      <rPr>
        <sz val="10"/>
        <rFont val="MS PGothic"/>
        <family val="2"/>
      </rPr>
      <t>○</t>
    </r>
    <phoneticPr fontId="19"/>
  </si>
  <si>
    <t>-</t>
    <phoneticPr fontId="19"/>
  </si>
  <si>
    <t>●</t>
    <phoneticPr fontId="19"/>
  </si>
  <si>
    <r>
      <t>q</t>
    </r>
    <r>
      <rPr>
        <vertAlign val="subscript"/>
        <sz val="10"/>
        <rFont val="Verdana"/>
        <family val="2"/>
      </rPr>
      <t>max</t>
    </r>
    <r>
      <rPr>
        <sz val="10"/>
        <rFont val="Verdana"/>
        <family val="2"/>
      </rPr>
      <t>/q</t>
    </r>
    <r>
      <rPr>
        <vertAlign val="subscript"/>
        <sz val="10"/>
        <rFont val="Verdana"/>
        <family val="2"/>
      </rPr>
      <t>min</t>
    </r>
    <phoneticPr fontId="19"/>
  </si>
  <si>
    <r>
      <t>cm</t>
    </r>
    <r>
      <rPr>
        <vertAlign val="superscript"/>
        <sz val="12"/>
        <rFont val="Verdana"/>
        <family val="2"/>
      </rPr>
      <t>3</t>
    </r>
    <phoneticPr fontId="19"/>
  </si>
  <si>
    <r>
      <t>min</t>
    </r>
    <r>
      <rPr>
        <vertAlign val="superscript"/>
        <sz val="12"/>
        <rFont val="Verdana"/>
        <family val="2"/>
      </rPr>
      <t>-1</t>
    </r>
    <phoneticPr fontId="19"/>
  </si>
  <si>
    <r>
      <t>P</t>
    </r>
    <r>
      <rPr>
        <vertAlign val="subscript"/>
        <sz val="10"/>
        <rFont val="Verdana"/>
        <family val="2"/>
      </rPr>
      <t>max</t>
    </r>
    <r>
      <rPr>
        <sz val="10"/>
        <rFont val="Verdana"/>
        <family val="2"/>
      </rPr>
      <t>/P</t>
    </r>
    <r>
      <rPr>
        <vertAlign val="subscript"/>
        <sz val="10"/>
        <rFont val="Verdana"/>
        <family val="2"/>
      </rPr>
      <t>nom</t>
    </r>
    <phoneticPr fontId="19"/>
  </si>
  <si>
    <r>
      <t xml:space="preserve"> ** : 01</t>
    </r>
    <r>
      <rPr>
        <sz val="12"/>
        <rFont val="ＭＳ Ｐゴシック"/>
        <family val="3"/>
        <charset val="128"/>
      </rPr>
      <t>　～</t>
    </r>
    <phoneticPr fontId="19"/>
  </si>
  <si>
    <r>
      <t>N</t>
    </r>
    <r>
      <rPr>
        <vertAlign val="subscript"/>
        <sz val="10"/>
        <rFont val="Verdana"/>
        <family val="2"/>
      </rPr>
      <t>nom</t>
    </r>
    <r>
      <rPr>
        <sz val="10"/>
        <rFont val="Verdana"/>
        <family val="2"/>
      </rPr>
      <t>/N</t>
    </r>
    <r>
      <rPr>
        <vertAlign val="subscript"/>
        <sz val="10"/>
        <rFont val="Verdana"/>
        <family val="2"/>
      </rPr>
      <t>max</t>
    </r>
    <phoneticPr fontId="19"/>
  </si>
  <si>
    <r>
      <t>min</t>
    </r>
    <r>
      <rPr>
        <vertAlign val="superscript"/>
        <sz val="12"/>
        <rFont val="Verdana"/>
        <family val="2"/>
      </rPr>
      <t>-1</t>
    </r>
    <phoneticPr fontId="19"/>
  </si>
  <si>
    <r>
      <t>P</t>
    </r>
    <r>
      <rPr>
        <vertAlign val="subscript"/>
        <sz val="10"/>
        <rFont val="Verdana"/>
        <family val="2"/>
      </rPr>
      <t>max</t>
    </r>
    <r>
      <rPr>
        <sz val="10"/>
        <rFont val="Verdana"/>
        <family val="2"/>
      </rPr>
      <t>/P</t>
    </r>
    <r>
      <rPr>
        <vertAlign val="subscript"/>
        <sz val="10"/>
        <rFont val="Verdana"/>
        <family val="2"/>
      </rPr>
      <t>nom</t>
    </r>
    <phoneticPr fontId="19"/>
  </si>
  <si>
    <r>
      <t>q</t>
    </r>
    <r>
      <rPr>
        <vertAlign val="subscript"/>
        <sz val="12"/>
        <rFont val="Verdana"/>
        <family val="2"/>
      </rPr>
      <t>max</t>
    </r>
    <phoneticPr fontId="19"/>
  </si>
  <si>
    <r>
      <t>cm</t>
    </r>
    <r>
      <rPr>
        <vertAlign val="superscript"/>
        <sz val="12"/>
        <rFont val="Verdana"/>
        <family val="2"/>
      </rPr>
      <t>3</t>
    </r>
    <phoneticPr fontId="19"/>
  </si>
  <si>
    <r>
      <t xml:space="preserve"> ** : 01</t>
    </r>
    <r>
      <rPr>
        <sz val="12"/>
        <rFont val="ＭＳ Ｐゴシック"/>
        <family val="3"/>
        <charset val="128"/>
      </rPr>
      <t>　～</t>
    </r>
    <phoneticPr fontId="19"/>
  </si>
  <si>
    <t xml:space="preserve"> X :</t>
    <phoneticPr fontId="19"/>
  </si>
  <si>
    <t xml:space="preserve"> Y :</t>
    <phoneticPr fontId="19"/>
  </si>
  <si>
    <r>
      <t>N</t>
    </r>
    <r>
      <rPr>
        <vertAlign val="subscript"/>
        <sz val="12"/>
        <rFont val="Verdana"/>
        <family val="2"/>
      </rPr>
      <t>nom</t>
    </r>
    <phoneticPr fontId="19"/>
  </si>
  <si>
    <r>
      <t>N</t>
    </r>
    <r>
      <rPr>
        <vertAlign val="subscript"/>
        <sz val="12"/>
        <rFont val="Verdana"/>
        <family val="2"/>
      </rPr>
      <t>nom</t>
    </r>
    <r>
      <rPr>
        <sz val="12"/>
        <rFont val="Verdana"/>
        <family val="2"/>
      </rPr>
      <t>:</t>
    </r>
    <phoneticPr fontId="19"/>
  </si>
  <si>
    <t>M7V series Inquiry Form</t>
  </si>
  <si>
    <t>Variable Displacement Motor</t>
  </si>
  <si>
    <t>Max. / Min. Displacement</t>
  </si>
  <si>
    <t>qmin:</t>
  </si>
  <si>
    <t>Max. Speed @ qmax / qmin</t>
  </si>
  <si>
    <t>Cracking Pressure of Check Valve (STD): 0.03MPa</t>
  </si>
  <si>
    <t>Original Motor Model (Competitor)</t>
  </si>
  <si>
    <t>SAE J744, 2-bolt Mount (for M7V85)</t>
  </si>
  <si>
    <t>SAE J744, 4-bolt Mount (for M7V112/160/212)</t>
  </si>
  <si>
    <t>SAE J744, 4-bolt Mount (for M7V85)</t>
  </si>
  <si>
    <t xml:space="preserve"> 1 : ANSI B92.1, 1 1/2 in 17T 12/24DP (for M7V85)</t>
  </si>
  <si>
    <t xml:space="preserve"> 2 : ANSI B92.1, 1 3/4 in 13T 8/16DP (for M7V112/160)</t>
  </si>
  <si>
    <t xml:space="preserve"> 3 : ANSI B92.1, 2 in 15T 8/16DP (for M7V160/212)</t>
  </si>
  <si>
    <t xml:space="preserve"> 4 : ANSI B92.1, 1 3/8 in 21T 16/32DP (for M7V85)</t>
  </si>
  <si>
    <t xml:space="preserve"> 5 : DIN 5480, W35×2×16×9 g (for M7V85)</t>
  </si>
  <si>
    <t xml:space="preserve"> 6 : DIN 5480, W40×2×18×9 g (for M7V85/112)</t>
  </si>
  <si>
    <t xml:space="preserve"> 7 : DIN 5480, W45×2×21×9 g (for M7V112/160)</t>
  </si>
  <si>
    <t xml:space="preserve"> 8 : DIN 5480, W50×2×24×9 g (for M7V160/212)</t>
  </si>
  <si>
    <t xml:space="preserve"> 9 : ANSI B92.1, 1 1/4 in 14T 12/24DP (for M7V85)</t>
  </si>
  <si>
    <t>Min. Displacement  (cm3)</t>
  </si>
  <si>
    <t xml:space="preserve"> 1 : w/o Speed Sensor</t>
  </si>
  <si>
    <t xml:space="preserve"> 2 : w/ Speed Sensor (A Port Side)</t>
  </si>
  <si>
    <t>Regulator (For all possible combinations of regulators and optional valves see the table for M7V Control Options shown in the catalog.)</t>
  </si>
  <si>
    <t xml:space="preserve"> Two Position Displacement Control</t>
  </si>
  <si>
    <t xml:space="preserve"> T1 : Negative Control, 24V</t>
  </si>
  <si>
    <t xml:space="preserve"> T2 : Negative Control, 12V</t>
  </si>
  <si>
    <t xml:space="preserve"> Hydraulic Two Position Displacement Control</t>
  </si>
  <si>
    <t xml:space="preserve"> Y1 : Negative Control</t>
  </si>
  <si>
    <t xml:space="preserve"> E1 : Negative Control, 24V</t>
  </si>
  <si>
    <t xml:space="preserve"> E2 : Positive Control, 24V</t>
  </si>
  <si>
    <t xml:space="preserve"> E3 : Negative Control, 12V</t>
  </si>
  <si>
    <t xml:space="preserve"> E4 : Positive Control, 12V</t>
  </si>
  <si>
    <t xml:space="preserve"> Hydraulic Proportional Control</t>
  </si>
  <si>
    <t xml:space="preserve"> P1 : Negative Control Type, Adjustable Range: Pi = 2.5 MPa</t>
  </si>
  <si>
    <t xml:space="preserve"> P2 : Positive Control Type, Adjustable Range: Pi = 2.5 MPa</t>
  </si>
  <si>
    <t xml:space="preserve"> P3 : Negative Control Type, Adjustable Range: Pi = 1.0 MPa</t>
  </si>
  <si>
    <t xml:space="preserve"> P4 : Positive Control Type, Adjustable Range: Pi = 1.0 MPa</t>
  </si>
  <si>
    <t xml:space="preserve"> Pressure Related Control</t>
  </si>
  <si>
    <t xml:space="preserve"> H1 : w/o Pressure Increase</t>
  </si>
  <si>
    <t xml:space="preserve"> H2 : w/ Pressure Increase</t>
  </si>
  <si>
    <t xml:space="preserve"> H3 : w/ Pressure Increase and Hydraulic Remote Control</t>
  </si>
  <si>
    <t>Optional Valve (For all possible combinations of optional valves and regulators see the table for M7V Control Options shown in the catalog.)</t>
  </si>
  <si>
    <t xml:space="preserve"> X : w/o Any Optional Valve</t>
  </si>
  <si>
    <t xml:space="preserve"> A1 : w/ Pressure Control Valve (for Regulator Code E,P)</t>
  </si>
  <si>
    <t xml:space="preserve"> B1 : w/ Electric Two-position Control Valve, 24V (for Regulator Code H)</t>
  </si>
  <si>
    <t xml:space="preserve"> B2 : w/ Electric Two-position Control Valve, 12V (for Regulator Code H)</t>
  </si>
  <si>
    <t>Accessories</t>
  </si>
  <si>
    <t xml:space="preserve"> X : w/o Counter Balance Valve</t>
  </si>
  <si>
    <t xml:space="preserve"> 1 : w/ Counter Balance Valve Hoist at CW rotation (A port inlet) viewed from the shaft end</t>
  </si>
  <si>
    <t xml:space="preserve"> 2 : w/ Counter Balance Valve Hoist at CCW rotation (B port inlet) viewed from the shaft end</t>
  </si>
  <si>
    <t>Response Speed of Control</t>
  </si>
  <si>
    <t xml:space="preserve"> N : Standard</t>
  </si>
  <si>
    <t>General(Other)</t>
  </si>
  <si>
    <t xml:space="preserve"> </t>
    <phoneticPr fontId="19"/>
  </si>
  <si>
    <t>-</t>
    <phoneticPr fontId="19"/>
  </si>
  <si>
    <r>
      <t xml:space="preserve">1.8 L/min (M7V85/112), 5.0 L/min (M7V160/212) at </t>
    </r>
    <r>
      <rPr>
        <sz val="9"/>
        <rFont val="ＭＳ Ｐゴシック"/>
        <family val="3"/>
        <charset val="128"/>
      </rPr>
      <t>Δ</t>
    </r>
    <r>
      <rPr>
        <sz val="9"/>
        <rFont val="Verdana"/>
        <family val="2"/>
      </rPr>
      <t>P=2.5MPa</t>
    </r>
    <phoneticPr fontId="19"/>
  </si>
  <si>
    <t>1.8 L/min (M7V85/112), 5.0 L/min (M7V160/212) at ΔP=2.5MPa</t>
    <phoneticPr fontId="19"/>
  </si>
  <si>
    <t>Flushing Valve</t>
  </si>
  <si>
    <t xml:space="preserve"> X : w/o Flushing Valve</t>
  </si>
  <si>
    <t xml:space="preserve"> 1 : w/o Flushing Valve</t>
  </si>
  <si>
    <t xml:space="preserve"> 2 : w/ Flushing Valve</t>
  </si>
  <si>
    <t>Internal Cooling</t>
  </si>
  <si>
    <t xml:space="preserve"> w/ Internal Cooling</t>
  </si>
  <si>
    <t xml:space="preserve"> w/o Internal Cooling</t>
  </si>
  <si>
    <t>Flushing Flow</t>
  </si>
  <si>
    <t xml:space="preserve"> 2 : ANSI B92.1, 1 3/4 in 13T 8/16DP (for M7X112/160)</t>
  </si>
  <si>
    <t xml:space="preserve"> 4 : ANSI B92.1, 1 3/8 in 21T 16/32DP (for M7X85)</t>
  </si>
  <si>
    <t xml:space="preserve"> 5 : DIN 5480, W35×2×16×9 g (for M7X85)</t>
  </si>
  <si>
    <t xml:space="preserve"> 6 : DIN 5480, W40×2×18×9 g (for M7X85/112)</t>
  </si>
  <si>
    <t xml:space="preserve"> 7 : DIN 5480, W45×2×21×9 g (for M7X112/160)</t>
  </si>
  <si>
    <t xml:space="preserve"> 8 : DIN 5480, W50×2×24×9 g (for M7X112/160)</t>
  </si>
  <si>
    <t xml:space="preserve"> 9 : ANSI B92.1, 1 1/4 in 14T 12/24DP (for M7X85)</t>
  </si>
  <si>
    <t xml:space="preserve"> Blank : w/o Counter Balance Valve</t>
  </si>
  <si>
    <t>w/ Counter Balance Valve Hoist at CW rotation (A port inlet) viewed from the shaft end</t>
  </si>
  <si>
    <t>w/ Counter Balance Valve Hoist at CCW rotation (B port inlet) viewed from the shaft end</t>
  </si>
  <si>
    <t xml:space="preserve"> w/o Flushing Valve</t>
  </si>
  <si>
    <t xml:space="preserve"> Blank : w/o Flushing Valve</t>
  </si>
  <si>
    <t>-</t>
    <phoneticPr fontId="19"/>
  </si>
  <si>
    <t>○</t>
    <phoneticPr fontId="19"/>
  </si>
  <si>
    <t>M7VC</t>
    <phoneticPr fontId="19"/>
  </si>
  <si>
    <t>C</t>
  </si>
  <si>
    <t xml:space="preserve"> 160</t>
    <phoneticPr fontId="19"/>
  </si>
  <si>
    <t xml:space="preserve"> 2 : ANSI B92.1, 1 3/4 in 13T 8/16DP</t>
    <phoneticPr fontId="19"/>
  </si>
  <si>
    <t xml:space="preserve"> 3 : ANSI B92.1, 2 in 15T 8/16DP</t>
    <phoneticPr fontId="19"/>
  </si>
  <si>
    <t xml:space="preserve"> 7 : DIN 5480, W45×2×21×9 g</t>
    <phoneticPr fontId="19"/>
  </si>
  <si>
    <t xml:space="preserve"> 8 : DIN 5480, W50×2×24×9 g</t>
    <phoneticPr fontId="19"/>
  </si>
  <si>
    <t>X</t>
  </si>
  <si>
    <t xml:space="preserve"> E : </t>
    <phoneticPr fontId="19"/>
  </si>
  <si>
    <t>○</t>
    <phoneticPr fontId="19"/>
  </si>
  <si>
    <t>×</t>
    <phoneticPr fontId="19"/>
  </si>
  <si>
    <t xml:space="preserve"> Spigot φ200 (φ250 - 2bolt Mount)</t>
  </si>
  <si>
    <t>M7VC series Inquiry Form</t>
  </si>
  <si>
    <t xml:space="preserve"> Bottom</t>
  </si>
  <si>
    <t xml:space="preserve"> Z :</t>
    <phoneticPr fontId="19"/>
  </si>
  <si>
    <t>w/o Counter Balance Valve</t>
  </si>
  <si>
    <t xml:space="preserve"> w/ Flushing Valve</t>
  </si>
  <si>
    <t>Z</t>
    <phoneticPr fontId="19"/>
  </si>
  <si>
    <t xml:space="preserve"> Without Counterbalance Valve, With Flushing Valve</t>
    <phoneticPr fontId="19"/>
  </si>
  <si>
    <t>Z</t>
    <phoneticPr fontId="19"/>
  </si>
  <si>
    <t>c</t>
    <phoneticPr fontId="19"/>
  </si>
  <si>
    <t>Blank</t>
  </si>
  <si>
    <t>△</t>
    <phoneticPr fontId="19"/>
  </si>
  <si>
    <t>With Hydraulic
Two-Position Control Valve (Negacon)</t>
    <phoneticPr fontId="19"/>
  </si>
  <si>
    <t>With Hydraulic
Two-Position Control Valve (Posicon)</t>
    <phoneticPr fontId="19"/>
  </si>
  <si>
    <t>C1</t>
    <phoneticPr fontId="19"/>
  </si>
  <si>
    <t>C2</t>
    <phoneticPr fontId="19"/>
  </si>
  <si>
    <t>-</t>
    <phoneticPr fontId="19"/>
  </si>
  <si>
    <t>Y2</t>
    <phoneticPr fontId="19"/>
  </si>
  <si>
    <t xml:space="preserve"> Negative Control</t>
    <phoneticPr fontId="19"/>
  </si>
  <si>
    <t xml:space="preserve"> Positive Control</t>
    <phoneticPr fontId="19"/>
  </si>
  <si>
    <t>C</t>
    <phoneticPr fontId="19"/>
  </si>
  <si>
    <t xml:space="preserve"> With Hydraulic Two-Position Control Valve, Negative</t>
    <phoneticPr fontId="19"/>
  </si>
  <si>
    <t xml:space="preserve"> With Hydraulic Two-Position Control Valve, Positive</t>
    <phoneticPr fontId="19"/>
  </si>
  <si>
    <t xml:space="preserve"> Y2 : Positive Control</t>
  </si>
  <si>
    <t>T1C1</t>
  </si>
  <si>
    <t>T2C1</t>
  </si>
  <si>
    <t>Y1C1</t>
  </si>
  <si>
    <t>E1C1</t>
  </si>
  <si>
    <t>E2C1</t>
  </si>
  <si>
    <t>E3C1</t>
  </si>
  <si>
    <t>E4C1</t>
  </si>
  <si>
    <t>P1C1</t>
  </si>
  <si>
    <t>P2C1</t>
  </si>
  <si>
    <t>P3C1</t>
  </si>
  <si>
    <t>P4C1</t>
  </si>
  <si>
    <t>H1C1</t>
  </si>
  <si>
    <t>H2C1</t>
  </si>
  <si>
    <t>H3C1</t>
  </si>
  <si>
    <t>T1C2</t>
  </si>
  <si>
    <t>T2C2</t>
  </si>
  <si>
    <t>Y1C2</t>
  </si>
  <si>
    <t>E1C2</t>
  </si>
  <si>
    <t>E2C2</t>
  </si>
  <si>
    <t>E3C2</t>
  </si>
  <si>
    <t>E4C2</t>
  </si>
  <si>
    <t>P1C2</t>
  </si>
  <si>
    <t>P2C2</t>
  </si>
  <si>
    <t>P3C2</t>
  </si>
  <si>
    <t>P4C2</t>
  </si>
  <si>
    <t>H1C2</t>
  </si>
  <si>
    <t>H2C2</t>
  </si>
  <si>
    <t>H3C2</t>
  </si>
  <si>
    <t>Y2</t>
    <phoneticPr fontId="19"/>
  </si>
  <si>
    <t>X</t>
    <phoneticPr fontId="19"/>
  </si>
  <si>
    <t>Y2X</t>
    <phoneticPr fontId="19"/>
  </si>
  <si>
    <t>A1</t>
    <phoneticPr fontId="19"/>
  </si>
  <si>
    <t>Y2A1</t>
    <phoneticPr fontId="19"/>
  </si>
  <si>
    <t>Y2</t>
    <phoneticPr fontId="19"/>
  </si>
  <si>
    <t>B1</t>
    <phoneticPr fontId="19"/>
  </si>
  <si>
    <t>Y2B1</t>
    <phoneticPr fontId="19"/>
  </si>
  <si>
    <t>B2</t>
    <phoneticPr fontId="19"/>
  </si>
  <si>
    <t>Y2B2</t>
    <phoneticPr fontId="19"/>
  </si>
  <si>
    <t>C1</t>
    <phoneticPr fontId="19"/>
  </si>
  <si>
    <t>Y2C1</t>
    <phoneticPr fontId="19"/>
  </si>
  <si>
    <t>C2</t>
    <phoneticPr fontId="19"/>
  </si>
  <si>
    <t>Y2C2</t>
    <phoneticPr fontId="19"/>
  </si>
  <si>
    <t xml:space="preserve"> C1 : w/ Hydrauric Two-position Control Valve, Negative (for Regulator Code H)</t>
  </si>
  <si>
    <t xml:space="preserve"> C2 : w/ Hydrauric Two-position Control Valve, Positive (for Regulator Code H)</t>
  </si>
  <si>
    <t>Nnom@qmax:</t>
  </si>
  <si>
    <t>Nmax@qmin:</t>
  </si>
  <si>
    <t>Max. Speed@qmin:</t>
  </si>
  <si>
    <t>Set Pressure of Relief Valve (STD): 40MPa</t>
  </si>
  <si>
    <t xml:space="preserve"> 2 : w/ Speed Sensor</t>
  </si>
  <si>
    <t>Rev: 5</t>
    <phoneticPr fontId="19"/>
  </si>
  <si>
    <r>
      <t>mm</t>
    </r>
    <r>
      <rPr>
        <vertAlign val="superscript"/>
        <sz val="8"/>
        <rFont val="Verdana"/>
        <family val="2"/>
      </rPr>
      <t>2</t>
    </r>
    <r>
      <rPr>
        <sz val="8"/>
        <rFont val="Verdana"/>
        <family val="2"/>
      </rPr>
      <t>/s(cSt)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</si>
</sst>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A : &quot;General"/>
  </numFmts>
  <fonts count="68">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9"/>
      <name val="Verdana"/>
      <family val="2"/>
    </font>
    <font>
      <sz val="10"/>
      <name val="Verdana"/>
      <family val="2"/>
    </font>
    <font>
      <sz val="11"/>
      <name val="Verdana"/>
      <family val="2"/>
    </font>
    <font>
      <sz val="8"/>
      <name val="Verdana"/>
      <family val="2"/>
    </font>
    <font>
      <b/>
      <sz val="10"/>
      <name val="Verdana"/>
      <family val="2"/>
    </font>
    <font>
      <b/>
      <sz val="12"/>
      <name val="Verdana"/>
      <family val="2"/>
    </font>
    <font>
      <sz val="12"/>
      <name val="Verdana"/>
      <family val="2"/>
    </font>
    <font>
      <sz val="10"/>
      <name val="MS PGothic"/>
      <family val="3"/>
      <charset val="128"/>
    </font>
    <font>
      <sz val="10"/>
      <color theme="1"/>
      <name val="Verdana"/>
      <family val="2"/>
    </font>
    <font>
      <sz val="14"/>
      <name val="Verdana"/>
      <family val="2"/>
    </font>
    <font>
      <b/>
      <sz val="24"/>
      <name val="Verdana"/>
      <family val="2"/>
    </font>
    <font>
      <b/>
      <sz val="18"/>
      <name val="Verdana"/>
      <family val="2"/>
    </font>
    <font>
      <vertAlign val="superscript"/>
      <sz val="12"/>
      <name val="Verdana"/>
      <family val="2"/>
    </font>
    <font>
      <sz val="18"/>
      <name val="Verdana"/>
      <family val="2"/>
    </font>
    <font>
      <sz val="16"/>
      <name val="Verdana"/>
      <family val="2"/>
    </font>
    <font>
      <sz val="10.5"/>
      <color rgb="FFFF0000"/>
      <name val="Verdana"/>
      <family val="2"/>
    </font>
    <font>
      <sz val="10.5"/>
      <color rgb="FF000000"/>
      <name val="Verdana"/>
      <family val="2"/>
    </font>
    <font>
      <sz val="10.5"/>
      <name val="ＭＳ Ｐゴシック"/>
      <family val="3"/>
      <charset val="128"/>
    </font>
    <font>
      <sz val="10.5"/>
      <color rgb="FF000000"/>
      <name val="ＭＳ Ｐゴシック"/>
      <family val="3"/>
      <charset val="128"/>
    </font>
    <font>
      <sz val="10"/>
      <color rgb="FFFF0000"/>
      <name val="Verdana"/>
      <family val="2"/>
    </font>
    <font>
      <sz val="10"/>
      <name val="MS PGothic"/>
      <family val="3"/>
    </font>
    <font>
      <vertAlign val="subscript"/>
      <sz val="12"/>
      <name val="Verdana"/>
      <family val="2"/>
    </font>
    <font>
      <sz val="11"/>
      <name val="ＭＳ Ｐゴシック"/>
      <family val="3"/>
      <charset val="128"/>
      <scheme val="major"/>
    </font>
    <font>
      <i/>
      <sz val="14"/>
      <name val="Verdana"/>
      <family val="2"/>
    </font>
    <font>
      <sz val="7"/>
      <name val="Verdana"/>
      <family val="2"/>
    </font>
    <font>
      <sz val="10"/>
      <color theme="1"/>
      <name val="ＭＳ Ｐゴシック"/>
      <family val="3"/>
      <charset val="128"/>
    </font>
    <font>
      <sz val="10"/>
      <name val="MS PGothic"/>
      <family val="2"/>
    </font>
    <font>
      <vertAlign val="superscript"/>
      <sz val="10"/>
      <name val="Verdana"/>
      <family val="2"/>
    </font>
    <font>
      <sz val="10"/>
      <color rgb="FF0000CC"/>
      <name val="Verdana"/>
      <family val="2"/>
    </font>
    <font>
      <b/>
      <sz val="9"/>
      <color indexed="81"/>
      <name val="ＭＳ Ｐゴシック"/>
      <family val="3"/>
      <charset val="128"/>
    </font>
    <font>
      <b/>
      <sz val="11"/>
      <name val="Verdana"/>
      <family val="2"/>
    </font>
    <font>
      <vertAlign val="subscript"/>
      <sz val="10"/>
      <name val="Verdana"/>
      <family val="2"/>
    </font>
    <font>
      <sz val="11.5"/>
      <name val="Verdana"/>
      <family val="2"/>
    </font>
    <font>
      <u/>
      <sz val="10"/>
      <name val="Verdana"/>
      <family val="2"/>
    </font>
    <font>
      <b/>
      <u/>
      <sz val="10"/>
      <name val="Verdana"/>
      <family val="2"/>
    </font>
    <font>
      <sz val="10"/>
      <name val="Meiryo UI"/>
      <family val="3"/>
      <charset val="128"/>
    </font>
    <font>
      <b/>
      <sz val="10"/>
      <name val="ＭＳ Ｐゴシック"/>
      <family val="3"/>
      <charset val="128"/>
    </font>
    <font>
      <u/>
      <sz val="10"/>
      <color rgb="FFFF0000"/>
      <name val="Verdana"/>
      <family val="2"/>
    </font>
    <font>
      <sz val="12"/>
      <color rgb="FFFF0000"/>
      <name val="Verdana"/>
      <family val="2"/>
    </font>
    <font>
      <b/>
      <sz val="20"/>
      <name val="Verdana"/>
      <family val="2"/>
    </font>
    <font>
      <sz val="9"/>
      <name val="ＭＳ Ｐゴシック"/>
      <family val="3"/>
      <charset val="128"/>
    </font>
    <font>
      <i/>
      <sz val="14"/>
      <name val="ＭＳ Ｐゴシック"/>
      <family val="3"/>
      <charset val="128"/>
    </font>
    <font>
      <b/>
      <sz val="16"/>
      <name val="Verdana"/>
      <family val="2"/>
    </font>
    <font>
      <b/>
      <sz val="19"/>
      <name val="Verdana"/>
      <family val="2"/>
    </font>
    <font>
      <sz val="7.5"/>
      <name val="Verdana"/>
      <family val="2"/>
    </font>
    <font>
      <vertAlign val="superscript"/>
      <sz val="8"/>
      <name val="Verdana"/>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5F5F5"/>
        <bgColor indexed="64"/>
      </patternFill>
    </fill>
    <fill>
      <patternFill patternType="solid">
        <fgColor rgb="FFFFFF0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1"/>
        <bgColor indexed="64"/>
      </patternFill>
    </fill>
    <fill>
      <patternFill patternType="solid">
        <fgColor rgb="FF92D050"/>
        <bgColor indexed="64"/>
      </patternFill>
    </fill>
    <fill>
      <patternFill patternType="solid">
        <fgColor theme="7" tint="0.79998168889431442"/>
        <bgColor indexed="64"/>
      </patternFill>
    </fill>
  </fills>
  <borders count="1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right/>
      <top/>
      <bottom style="medium">
        <color auto="1"/>
      </bottom>
      <diagonal/>
    </border>
    <border>
      <left/>
      <right style="thick">
        <color rgb="FFFF0000"/>
      </right>
      <top style="thin">
        <color indexed="64"/>
      </top>
      <bottom/>
      <diagonal/>
    </border>
    <border>
      <left/>
      <right style="thick">
        <color rgb="FFFF0000"/>
      </right>
      <top style="thin">
        <color indexed="64"/>
      </top>
      <bottom style="thin">
        <color indexed="64"/>
      </bottom>
      <diagonal/>
    </border>
    <border>
      <left style="thick">
        <color rgb="FFFF0000"/>
      </left>
      <right/>
      <top/>
      <bottom/>
      <diagonal/>
    </border>
    <border>
      <left style="thick">
        <color rgb="FFFF0000"/>
      </left>
      <right/>
      <top style="thin">
        <color indexed="64"/>
      </top>
      <bottom style="thin">
        <color indexed="64"/>
      </bottom>
      <diagonal/>
    </border>
    <border>
      <left style="thick">
        <color rgb="FFFF0000"/>
      </left>
      <right/>
      <top style="thin">
        <color indexed="64"/>
      </top>
      <bottom/>
      <diagonal/>
    </border>
    <border>
      <left style="thick">
        <color rgb="FFFF0000"/>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thick">
        <color rgb="FFFF0000"/>
      </right>
      <top style="thin">
        <color indexed="64"/>
      </top>
      <bottom style="thin">
        <color indexed="64"/>
      </bottom>
      <diagonal/>
    </border>
    <border>
      <left/>
      <right/>
      <top/>
      <bottom style="medium">
        <color indexed="30"/>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ck">
        <color rgb="FFFF0000"/>
      </right>
      <top/>
      <bottom/>
      <diagonal/>
    </border>
    <border>
      <left/>
      <right style="thick">
        <color rgb="FFFF0000"/>
      </right>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top style="thin">
        <color indexed="64"/>
      </top>
      <bottom style="thick">
        <color rgb="FFFF0000"/>
      </bottom>
      <diagonal/>
    </border>
    <border>
      <left/>
      <right style="thick">
        <color rgb="FFFF0000"/>
      </right>
      <top style="thin">
        <color indexed="64"/>
      </top>
      <bottom style="thick">
        <color rgb="FFFF0000"/>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rgb="FFFF0000"/>
      </left>
      <right/>
      <top style="medium">
        <color theme="1"/>
      </top>
      <bottom/>
      <diagonal/>
    </border>
    <border>
      <left/>
      <right/>
      <top style="medium">
        <color theme="1"/>
      </top>
      <bottom/>
      <diagonal/>
    </border>
    <border>
      <left/>
      <right style="medium">
        <color theme="1"/>
      </right>
      <top style="medium">
        <color theme="1"/>
      </top>
      <bottom/>
      <diagonal/>
    </border>
    <border>
      <left/>
      <right style="medium">
        <color theme="1"/>
      </right>
      <top/>
      <bottom/>
      <diagonal/>
    </border>
    <border>
      <left/>
      <right style="medium">
        <color theme="1"/>
      </right>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diagonal/>
    </border>
    <border>
      <left/>
      <right style="medium">
        <color theme="1"/>
      </right>
      <top style="thin">
        <color indexed="64"/>
      </top>
      <bottom style="thin">
        <color indexed="64"/>
      </bottom>
      <diagonal/>
    </border>
    <border>
      <left style="thick">
        <color rgb="FFFF0000"/>
      </left>
      <right/>
      <top style="thin">
        <color indexed="64"/>
      </top>
      <bottom style="medium">
        <color theme="1"/>
      </bottom>
      <diagonal/>
    </border>
    <border>
      <left/>
      <right/>
      <top style="thin">
        <color indexed="64"/>
      </top>
      <bottom style="medium">
        <color theme="1"/>
      </bottom>
      <diagonal/>
    </border>
    <border>
      <left/>
      <right style="medium">
        <color theme="1"/>
      </right>
      <top style="thin">
        <color indexed="64"/>
      </top>
      <bottom style="medium">
        <color theme="1"/>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medium">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ck">
        <color rgb="FFFF0000"/>
      </right>
      <top style="thin">
        <color indexed="64"/>
      </top>
      <bottom style="hair">
        <color indexed="64"/>
      </bottom>
      <diagonal/>
    </border>
    <border>
      <left/>
      <right style="thick">
        <color rgb="FFFF0000"/>
      </right>
      <top style="hair">
        <color indexed="64"/>
      </top>
      <bottom style="hair">
        <color indexed="64"/>
      </bottom>
      <diagonal/>
    </border>
    <border>
      <left/>
      <right style="thick">
        <color rgb="FFFF0000"/>
      </right>
      <top style="hair">
        <color indexed="64"/>
      </top>
      <bottom style="thin">
        <color indexed="64"/>
      </bottom>
      <diagonal/>
    </border>
    <border>
      <left/>
      <right style="medium">
        <color auto="1"/>
      </right>
      <top/>
      <bottom/>
      <diagonal/>
    </border>
    <border>
      <left style="medium">
        <color indexed="64"/>
      </left>
      <right style="thin">
        <color indexed="64"/>
      </right>
      <top style="thin">
        <color indexed="64"/>
      </top>
      <bottom/>
      <diagonal/>
    </border>
    <border>
      <left style="hair">
        <color indexed="64"/>
      </left>
      <right/>
      <top style="thin">
        <color indexed="64"/>
      </top>
      <bottom/>
      <diagonal/>
    </border>
    <border>
      <left style="thin">
        <color indexed="64"/>
      </left>
      <right style="medium">
        <color indexed="64"/>
      </right>
      <top style="thin">
        <color indexed="64"/>
      </top>
      <bottom/>
      <diagonal/>
    </border>
    <border>
      <left/>
      <right/>
      <top style="medium">
        <color auto="1"/>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diagonal/>
    </border>
    <border>
      <left/>
      <right style="thick">
        <color rgb="FFFF0000"/>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ck">
        <color rgb="FFFF0000"/>
      </right>
      <top style="hair">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hair">
        <color indexed="64"/>
      </right>
      <top/>
      <bottom style="thin">
        <color indexed="64"/>
      </bottom>
      <diagonal/>
    </border>
    <border>
      <left/>
      <right/>
      <top style="thin">
        <color indexed="64"/>
      </top>
      <bottom style="thick">
        <color indexed="64"/>
      </bottom>
      <diagonal/>
    </border>
    <border>
      <left/>
      <right style="medium">
        <color auto="1"/>
      </right>
      <top style="thin">
        <color indexed="64"/>
      </top>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0" fontId="13" fillId="0" borderId="63" applyNumberFormat="0" applyFill="0" applyAlignment="0" applyProtection="0">
      <alignment vertical="center"/>
    </xf>
  </cellStyleXfs>
  <cellXfs count="705">
    <xf numFmtId="0" fontId="0" fillId="0" borderId="0" xfId="0">
      <alignment vertical="center"/>
    </xf>
    <xf numFmtId="0" fontId="23" fillId="24" borderId="0" xfId="0" applyFont="1" applyFill="1" applyAlignment="1">
      <alignment horizontal="left" vertical="center"/>
    </xf>
    <xf numFmtId="0" fontId="23" fillId="24" borderId="0" xfId="0" applyFont="1" applyFill="1" applyBorder="1">
      <alignment vertical="center"/>
    </xf>
    <xf numFmtId="0" fontId="26" fillId="24" borderId="0" xfId="0" applyFont="1" applyFill="1" applyBorder="1" applyAlignment="1">
      <alignment horizontal="center" vertical="center"/>
    </xf>
    <xf numFmtId="0" fontId="23" fillId="24" borderId="0" xfId="0" applyFont="1" applyFill="1" applyAlignment="1">
      <alignment horizontal="center" vertical="center"/>
    </xf>
    <xf numFmtId="0" fontId="30" fillId="24" borderId="0" xfId="0" applyFont="1" applyFill="1" applyBorder="1" applyAlignment="1">
      <alignment horizontal="left" vertical="center"/>
    </xf>
    <xf numFmtId="0" fontId="23" fillId="24" borderId="0" xfId="0" applyFont="1" applyFill="1" applyBorder="1" applyAlignment="1">
      <alignment horizontal="left" vertical="center"/>
    </xf>
    <xf numFmtId="0" fontId="30" fillId="24" borderId="11" xfId="0" applyFont="1" applyFill="1" applyBorder="1" applyAlignment="1">
      <alignment vertical="center"/>
    </xf>
    <xf numFmtId="0" fontId="30" fillId="24" borderId="13" xfId="0" applyFont="1" applyFill="1" applyBorder="1" applyAlignment="1">
      <alignment vertical="center"/>
    </xf>
    <xf numFmtId="0" fontId="30" fillId="24" borderId="13" xfId="0" applyFont="1" applyFill="1" applyBorder="1" applyAlignment="1">
      <alignment horizontal="right" vertical="center"/>
    </xf>
    <xf numFmtId="0" fontId="23" fillId="24" borderId="13" xfId="0" applyFont="1" applyFill="1" applyBorder="1">
      <alignment vertical="center"/>
    </xf>
    <xf numFmtId="0" fontId="23" fillId="24" borderId="13" xfId="0" applyFont="1" applyFill="1" applyBorder="1" applyAlignment="1">
      <alignment horizontal="left" vertical="center"/>
    </xf>
    <xf numFmtId="0" fontId="23" fillId="24" borderId="13" xfId="0" applyFont="1" applyFill="1" applyBorder="1" applyAlignment="1">
      <alignment vertical="center"/>
    </xf>
    <xf numFmtId="0" fontId="23" fillId="24" borderId="11" xfId="0" applyFont="1" applyFill="1" applyBorder="1" applyAlignment="1">
      <alignment vertical="center"/>
    </xf>
    <xf numFmtId="0" fontId="23" fillId="24" borderId="16" xfId="0" applyFont="1" applyFill="1" applyBorder="1" applyAlignment="1">
      <alignment vertical="center"/>
    </xf>
    <xf numFmtId="0" fontId="23" fillId="24" borderId="0" xfId="0" applyFont="1" applyFill="1" applyBorder="1" applyAlignment="1">
      <alignment vertical="center"/>
    </xf>
    <xf numFmtId="0" fontId="23" fillId="24" borderId="11" xfId="0" applyFont="1" applyFill="1" applyBorder="1">
      <alignment vertical="center"/>
    </xf>
    <xf numFmtId="0" fontId="23" fillId="24" borderId="11" xfId="0" applyFont="1" applyFill="1" applyBorder="1" applyAlignment="1">
      <alignment horizontal="left" vertical="center"/>
    </xf>
    <xf numFmtId="12" fontId="23" fillId="24" borderId="11" xfId="0" applyNumberFormat="1" applyFont="1" applyFill="1" applyBorder="1" applyAlignment="1">
      <alignment horizontal="left" vertical="center"/>
    </xf>
    <xf numFmtId="0" fontId="23" fillId="24" borderId="16" xfId="0" applyFont="1" applyFill="1" applyBorder="1" applyAlignment="1">
      <alignment horizontal="left" vertical="center"/>
    </xf>
    <xf numFmtId="14" fontId="23" fillId="24" borderId="11" xfId="0" applyNumberFormat="1" applyFont="1" applyFill="1" applyBorder="1" applyAlignment="1">
      <alignment horizontal="left" vertical="center"/>
    </xf>
    <xf numFmtId="12" fontId="23" fillId="24" borderId="0" xfId="0" applyNumberFormat="1" applyFont="1" applyFill="1" applyBorder="1" applyAlignment="1">
      <alignment horizontal="center" vertical="center"/>
    </xf>
    <xf numFmtId="0" fontId="23" fillId="24" borderId="27" xfId="0" applyFont="1" applyFill="1" applyBorder="1" applyAlignment="1">
      <alignment horizontal="center" vertical="center"/>
    </xf>
    <xf numFmtId="0" fontId="23" fillId="0" borderId="0" xfId="0" applyFont="1" applyAlignment="1">
      <alignment horizontal="left" vertical="center"/>
    </xf>
    <xf numFmtId="0" fontId="23" fillId="0" borderId="0" xfId="0" applyFont="1" applyBorder="1">
      <alignment vertical="center"/>
    </xf>
    <xf numFmtId="0" fontId="23" fillId="0" borderId="11" xfId="0" applyFont="1" applyBorder="1" applyAlignment="1">
      <alignment horizontal="center" vertical="center"/>
    </xf>
    <xf numFmtId="0" fontId="23" fillId="0" borderId="11" xfId="0" applyFont="1" applyFill="1" applyBorder="1" applyAlignment="1">
      <alignment horizontal="left" vertical="center"/>
    </xf>
    <xf numFmtId="0" fontId="23" fillId="0" borderId="13" xfId="0" applyFont="1" applyFill="1" applyBorder="1" applyAlignment="1">
      <alignment vertical="center"/>
    </xf>
    <xf numFmtId="0" fontId="23" fillId="0" borderId="31" xfId="0" applyFont="1" applyFill="1" applyBorder="1" applyAlignment="1">
      <alignment horizontal="left" vertical="center"/>
    </xf>
    <xf numFmtId="0" fontId="23" fillId="24" borderId="12" xfId="0" applyFont="1" applyFill="1" applyBorder="1" applyAlignment="1">
      <alignment vertical="center"/>
    </xf>
    <xf numFmtId="0" fontId="23" fillId="24" borderId="26" xfId="0" applyFont="1" applyFill="1" applyBorder="1" applyAlignment="1">
      <alignment vertical="center"/>
    </xf>
    <xf numFmtId="0" fontId="23" fillId="24" borderId="0" xfId="0" applyFont="1" applyFill="1" applyBorder="1" applyAlignment="1">
      <alignment vertical="center" wrapText="1"/>
    </xf>
    <xf numFmtId="49" fontId="23" fillId="24" borderId="0" xfId="0" applyNumberFormat="1" applyFont="1" applyFill="1" applyBorder="1">
      <alignment vertical="center"/>
    </xf>
    <xf numFmtId="0" fontId="23" fillId="24" borderId="0" xfId="0" applyFont="1" applyFill="1">
      <alignment vertical="center"/>
    </xf>
    <xf numFmtId="0" fontId="26" fillId="24" borderId="11" xfId="0" applyFont="1" applyFill="1" applyBorder="1" applyAlignment="1">
      <alignment horizontal="center" vertical="center"/>
    </xf>
    <xf numFmtId="0" fontId="26" fillId="24" borderId="10" xfId="0" applyFont="1" applyFill="1" applyBorder="1" applyAlignment="1">
      <alignment horizontal="center" vertical="center"/>
    </xf>
    <xf numFmtId="0" fontId="26" fillId="24" borderId="44" xfId="0" applyFont="1" applyFill="1" applyBorder="1" applyAlignment="1">
      <alignment vertical="center"/>
    </xf>
    <xf numFmtId="0" fontId="26" fillId="24" borderId="42" xfId="0" applyFont="1" applyFill="1" applyBorder="1" applyAlignment="1">
      <alignment vertical="center"/>
    </xf>
    <xf numFmtId="0" fontId="23" fillId="24" borderId="11" xfId="0" applyFont="1" applyFill="1" applyBorder="1" applyAlignment="1">
      <alignment horizontal="right" vertical="center"/>
    </xf>
    <xf numFmtId="0" fontId="23" fillId="24" borderId="24" xfId="0" applyFont="1" applyFill="1" applyBorder="1" applyAlignment="1">
      <alignment horizontal="center" vertical="center"/>
    </xf>
    <xf numFmtId="0" fontId="27" fillId="24" borderId="0" xfId="0" applyFont="1" applyFill="1" applyBorder="1" applyAlignment="1" applyProtection="1">
      <alignment vertical="center"/>
      <protection hidden="1"/>
    </xf>
    <xf numFmtId="0" fontId="32" fillId="24" borderId="0" xfId="0" applyFont="1" applyFill="1" applyProtection="1">
      <alignment vertical="center"/>
      <protection hidden="1"/>
    </xf>
    <xf numFmtId="0" fontId="24" fillId="0" borderId="0" xfId="0" applyFont="1" applyFill="1" applyProtection="1">
      <alignment vertical="center"/>
      <protection hidden="1"/>
    </xf>
    <xf numFmtId="0" fontId="33" fillId="0" borderId="0" xfId="0" applyFont="1" applyFill="1" applyProtection="1">
      <alignment vertical="center"/>
      <protection hidden="1"/>
    </xf>
    <xf numFmtId="0" fontId="22" fillId="0" borderId="0" xfId="0" applyFont="1" applyFill="1" applyProtection="1">
      <alignment vertical="center"/>
      <protection hidden="1"/>
    </xf>
    <xf numFmtId="0" fontId="22" fillId="0" borderId="0" xfId="0" applyFont="1" applyFill="1" applyBorder="1" applyProtection="1">
      <alignment vertical="center"/>
      <protection hidden="1"/>
    </xf>
    <xf numFmtId="0" fontId="24" fillId="25" borderId="10" xfId="0" applyFont="1" applyFill="1" applyBorder="1" applyAlignment="1" applyProtection="1">
      <alignment vertical="center"/>
      <protection hidden="1"/>
    </xf>
    <xf numFmtId="0" fontId="23" fillId="0" borderId="0" xfId="0" applyFont="1" applyFill="1" applyBorder="1">
      <alignment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23" fillId="24" borderId="26" xfId="0" applyFont="1" applyFill="1" applyBorder="1">
      <alignment vertical="center"/>
    </xf>
    <xf numFmtId="0" fontId="23" fillId="24" borderId="23" xfId="0" applyFont="1" applyFill="1" applyBorder="1">
      <alignment vertical="center"/>
    </xf>
    <xf numFmtId="0" fontId="41" fillId="24" borderId="0" xfId="0" applyFont="1" applyFill="1" applyBorder="1">
      <alignment vertical="center"/>
    </xf>
    <xf numFmtId="0" fontId="26" fillId="24" borderId="42" xfId="0" applyFont="1" applyFill="1" applyBorder="1" applyAlignment="1">
      <alignment horizontal="right" vertical="center"/>
    </xf>
    <xf numFmtId="0" fontId="26" fillId="24" borderId="43" xfId="0" applyFont="1" applyFill="1" applyBorder="1" applyAlignment="1">
      <alignment horizontal="right" vertical="center"/>
    </xf>
    <xf numFmtId="0" fontId="26" fillId="24" borderId="41" xfId="0" applyFont="1" applyFill="1" applyBorder="1" applyAlignment="1">
      <alignment horizontal="right" vertical="center"/>
    </xf>
    <xf numFmtId="0" fontId="23" fillId="24" borderId="0" xfId="0" applyFont="1" applyFill="1" applyBorder="1" applyProtection="1">
      <alignment vertical="center"/>
      <protection locked="0"/>
    </xf>
    <xf numFmtId="0" fontId="23" fillId="24" borderId="0" xfId="0" applyFont="1" applyFill="1" applyBorder="1" applyAlignment="1" applyProtection="1">
      <alignment horizontal="left" vertical="center"/>
      <protection locked="0"/>
    </xf>
    <xf numFmtId="0" fontId="23" fillId="24" borderId="0" xfId="0" applyFont="1" applyFill="1" applyAlignment="1" applyProtection="1">
      <alignment horizontal="left" vertical="center"/>
      <protection locked="0"/>
    </xf>
    <xf numFmtId="0" fontId="23" fillId="0" borderId="0" xfId="0" applyFont="1" applyFill="1" applyAlignment="1" applyProtection="1">
      <alignment horizontal="left" vertical="center"/>
      <protection locked="0"/>
    </xf>
    <xf numFmtId="0" fontId="23" fillId="0" borderId="0" xfId="0" applyFont="1" applyFill="1" applyBorder="1" applyProtection="1">
      <alignment vertical="center"/>
      <protection locked="0"/>
    </xf>
    <xf numFmtId="0" fontId="23" fillId="0" borderId="11"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26" fillId="24" borderId="0" xfId="0" applyFont="1" applyFill="1" applyBorder="1" applyAlignment="1" applyProtection="1">
      <alignment vertical="center"/>
      <protection hidden="1"/>
    </xf>
    <xf numFmtId="0" fontId="23" fillId="24" borderId="0" xfId="0" applyFont="1" applyFill="1" applyProtection="1">
      <alignment vertical="center"/>
      <protection hidden="1"/>
    </xf>
    <xf numFmtId="0" fontId="23" fillId="24" borderId="0" xfId="0" applyFont="1" applyFill="1" applyBorder="1" applyProtection="1">
      <alignment vertical="center"/>
      <protection hidden="1"/>
    </xf>
    <xf numFmtId="0" fontId="22" fillId="24" borderId="0" xfId="0" applyFont="1" applyFill="1" applyProtection="1">
      <alignment vertical="center"/>
      <protection hidden="1"/>
    </xf>
    <xf numFmtId="0" fontId="24" fillId="24" borderId="0" xfId="0" applyFont="1" applyFill="1" applyProtection="1">
      <alignment vertical="center"/>
      <protection hidden="1"/>
    </xf>
    <xf numFmtId="0" fontId="22" fillId="24" borderId="0" xfId="0" applyFont="1" applyFill="1" applyBorder="1" applyProtection="1">
      <alignment vertical="center"/>
      <protection hidden="1"/>
    </xf>
    <xf numFmtId="176" fontId="28" fillId="0" borderId="11" xfId="0" applyNumberFormat="1" applyFont="1" applyFill="1" applyBorder="1" applyAlignment="1" applyProtection="1">
      <alignment vertical="center"/>
      <protection hidden="1"/>
    </xf>
    <xf numFmtId="176" fontId="28" fillId="0" borderId="13" xfId="0" applyNumberFormat="1" applyFont="1" applyFill="1" applyBorder="1" applyAlignment="1" applyProtection="1">
      <alignment horizontal="right" vertical="center"/>
      <protection hidden="1"/>
    </xf>
    <xf numFmtId="0" fontId="24" fillId="0" borderId="13" xfId="0" applyFont="1" applyFill="1" applyBorder="1" applyAlignment="1" applyProtection="1">
      <alignment horizontal="left" vertical="center"/>
      <protection hidden="1"/>
    </xf>
    <xf numFmtId="2" fontId="28" fillId="0" borderId="13" xfId="0" applyNumberFormat="1" applyFont="1" applyFill="1" applyBorder="1" applyProtection="1">
      <alignment vertical="center"/>
      <protection locked="0"/>
    </xf>
    <xf numFmtId="0" fontId="28" fillId="0" borderId="22" xfId="0" applyFont="1" applyFill="1" applyBorder="1" applyAlignment="1" applyProtection="1">
      <alignment vertical="center"/>
      <protection hidden="1"/>
    </xf>
    <xf numFmtId="0" fontId="28" fillId="0" borderId="29" xfId="0" applyFont="1" applyFill="1" applyBorder="1" applyAlignment="1" applyProtection="1">
      <alignment vertical="center"/>
      <protection hidden="1"/>
    </xf>
    <xf numFmtId="0" fontId="31" fillId="0" borderId="0" xfId="0" applyFont="1" applyFill="1" applyProtection="1">
      <alignment vertical="center"/>
      <protection hidden="1"/>
    </xf>
    <xf numFmtId="0" fontId="28" fillId="0" borderId="0" xfId="0" applyFont="1" applyFill="1" applyAlignment="1" applyProtection="1">
      <alignment horizontal="center" vertical="center"/>
      <protection hidden="1"/>
    </xf>
    <xf numFmtId="0" fontId="23" fillId="0" borderId="0" xfId="0" applyFont="1" applyFill="1" applyBorder="1" applyAlignment="1" applyProtection="1">
      <alignment horizontal="center" vertical="center"/>
      <protection locked="0"/>
    </xf>
    <xf numFmtId="176" fontId="28" fillId="0" borderId="13" xfId="0" applyNumberFormat="1" applyFont="1" applyFill="1" applyBorder="1" applyAlignment="1" applyProtection="1">
      <alignment horizontal="center" vertical="center"/>
      <protection hidden="1"/>
    </xf>
    <xf numFmtId="0" fontId="0" fillId="0" borderId="0" xfId="0" applyAlignment="1">
      <alignment horizontal="center" vertical="center"/>
    </xf>
    <xf numFmtId="0" fontId="23" fillId="24" borderId="0" xfId="0" applyFont="1" applyFill="1" applyBorder="1" applyProtection="1">
      <alignment vertical="center"/>
    </xf>
    <xf numFmtId="0" fontId="28" fillId="0" borderId="0" xfId="0" applyFont="1" applyAlignment="1" applyProtection="1">
      <alignment horizontal="center" vertical="center"/>
    </xf>
    <xf numFmtId="0" fontId="31" fillId="0" borderId="0" xfId="0" applyFont="1" applyProtection="1">
      <alignment vertical="center"/>
    </xf>
    <xf numFmtId="0" fontId="22" fillId="0" borderId="0" xfId="0" applyFont="1" applyFill="1" applyBorder="1" applyProtection="1">
      <alignment vertical="center"/>
    </xf>
    <xf numFmtId="0" fontId="24" fillId="0" borderId="0" xfId="0" applyFont="1" applyFill="1" applyProtection="1">
      <alignment vertical="center"/>
    </xf>
    <xf numFmtId="0" fontId="28" fillId="0" borderId="0" xfId="0" applyFont="1" applyFill="1" applyAlignment="1" applyProtection="1">
      <alignment horizontal="center" vertical="center"/>
    </xf>
    <xf numFmtId="0" fontId="31" fillId="0" borderId="0" xfId="0" applyFont="1" applyFill="1" applyProtection="1">
      <alignmen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Alignment="1" applyProtection="1">
      <alignment vertical="center"/>
    </xf>
    <xf numFmtId="0" fontId="22" fillId="0" borderId="0" xfId="0" applyFont="1" applyFill="1" applyBorder="1" applyAlignment="1" applyProtection="1">
      <alignment horizontal="left" vertical="center"/>
    </xf>
    <xf numFmtId="0" fontId="28" fillId="0" borderId="13" xfId="0" applyFont="1" applyFill="1" applyBorder="1" applyProtection="1">
      <alignment vertical="center"/>
    </xf>
    <xf numFmtId="0" fontId="0" fillId="28" borderId="0" xfId="0" applyFill="1" applyAlignment="1">
      <alignment horizontal="center" vertical="center"/>
    </xf>
    <xf numFmtId="0" fontId="0" fillId="0" borderId="0" xfId="0" applyFill="1" applyAlignment="1">
      <alignment horizontal="center" vertical="center"/>
    </xf>
    <xf numFmtId="0" fontId="44" fillId="0" borderId="0" xfId="0" applyFont="1" applyAlignment="1">
      <alignment horizontal="center" vertical="center"/>
    </xf>
    <xf numFmtId="0" fontId="0" fillId="0" borderId="0" xfId="0" applyBorder="1" applyAlignment="1">
      <alignment horizontal="center" vertical="center"/>
    </xf>
    <xf numFmtId="0" fontId="0" fillId="29" borderId="0" xfId="0" applyFill="1" applyAlignment="1">
      <alignment horizontal="center" vertical="center"/>
    </xf>
    <xf numFmtId="0" fontId="0" fillId="26" borderId="0" xfId="0" applyFill="1" applyAlignment="1">
      <alignment horizontal="center" vertical="center"/>
    </xf>
    <xf numFmtId="0" fontId="24" fillId="0" borderId="13" xfId="0" applyFont="1" applyFill="1" applyBorder="1" applyAlignment="1" applyProtection="1">
      <alignment vertical="center"/>
    </xf>
    <xf numFmtId="0" fontId="36" fillId="0" borderId="0" xfId="0" applyFont="1" applyAlignment="1" applyProtection="1">
      <alignment horizontal="right" vertical="center"/>
    </xf>
    <xf numFmtId="0" fontId="28" fillId="0" borderId="23" xfId="0" applyFont="1" applyFill="1" applyBorder="1" applyAlignment="1" applyProtection="1">
      <alignment vertical="center"/>
      <protection locked="0"/>
    </xf>
    <xf numFmtId="0" fontId="28" fillId="0" borderId="23" xfId="0" quotePrefix="1" applyFont="1" applyFill="1" applyBorder="1" applyAlignment="1" applyProtection="1">
      <alignment horizontal="right" vertical="center"/>
    </xf>
    <xf numFmtId="0" fontId="28" fillId="0" borderId="80" xfId="0" quotePrefix="1" applyFont="1" applyFill="1" applyBorder="1" applyAlignment="1" applyProtection="1">
      <alignment horizontal="left" vertical="center"/>
    </xf>
    <xf numFmtId="0" fontId="28" fillId="0" borderId="23" xfId="0" applyFont="1" applyFill="1" applyBorder="1" applyAlignment="1" applyProtection="1">
      <alignment horizontal="left" vertical="center"/>
    </xf>
    <xf numFmtId="0" fontId="28" fillId="0" borderId="14" xfId="0" applyFont="1" applyFill="1" applyBorder="1" applyAlignment="1" applyProtection="1">
      <alignment horizontal="left" vertical="center"/>
    </xf>
    <xf numFmtId="0" fontId="46" fillId="0" borderId="97" xfId="0" applyFont="1" applyFill="1" applyBorder="1" applyAlignment="1" applyProtection="1">
      <alignment horizontal="right" vertical="center"/>
    </xf>
    <xf numFmtId="0" fontId="23" fillId="24" borderId="0" xfId="0" applyFont="1" applyFill="1" applyBorder="1" applyAlignment="1" applyProtection="1">
      <alignment horizontal="center" vertical="center"/>
      <protection locked="0"/>
    </xf>
    <xf numFmtId="0" fontId="23" fillId="24" borderId="13" xfId="0" applyFont="1" applyFill="1" applyBorder="1" applyAlignment="1">
      <alignment horizontal="right" vertical="center"/>
    </xf>
    <xf numFmtId="0" fontId="23" fillId="24" borderId="23" xfId="0" applyFont="1" applyFill="1" applyBorder="1" applyAlignment="1">
      <alignment vertical="center"/>
    </xf>
    <xf numFmtId="12" fontId="23" fillId="24" borderId="11" xfId="0" applyNumberFormat="1" applyFont="1" applyFill="1" applyBorder="1" applyAlignment="1">
      <alignment vertical="center"/>
    </xf>
    <xf numFmtId="12" fontId="23" fillId="24" borderId="16" xfId="0" applyNumberFormat="1" applyFont="1" applyFill="1" applyBorder="1" applyAlignment="1">
      <alignment vertical="center"/>
    </xf>
    <xf numFmtId="12" fontId="23" fillId="24" borderId="13" xfId="0" applyNumberFormat="1" applyFont="1" applyFill="1" applyBorder="1" applyAlignment="1">
      <alignment vertical="center"/>
    </xf>
    <xf numFmtId="14" fontId="23" fillId="24" borderId="11" xfId="0" applyNumberFormat="1" applyFont="1" applyFill="1" applyBorder="1" applyAlignment="1">
      <alignment vertical="center"/>
    </xf>
    <xf numFmtId="14" fontId="23" fillId="24" borderId="13" xfId="0" applyNumberFormat="1" applyFont="1" applyFill="1" applyBorder="1" applyAlignment="1">
      <alignment vertical="center"/>
    </xf>
    <xf numFmtId="14" fontId="23" fillId="24" borderId="16" xfId="0" applyNumberFormat="1" applyFont="1" applyFill="1" applyBorder="1" applyAlignment="1">
      <alignment vertical="center"/>
    </xf>
    <xf numFmtId="0" fontId="23" fillId="0" borderId="11" xfId="0" applyFont="1" applyFill="1" applyBorder="1" applyAlignment="1">
      <alignment horizontal="right" vertical="center"/>
    </xf>
    <xf numFmtId="0" fontId="23" fillId="0" borderId="16" xfId="0" applyFont="1" applyFill="1" applyBorder="1" applyAlignment="1">
      <alignment vertical="center"/>
    </xf>
    <xf numFmtId="0" fontId="23" fillId="0" borderId="13" xfId="0" applyFont="1" applyFill="1" applyBorder="1">
      <alignment vertical="center"/>
    </xf>
    <xf numFmtId="0" fontId="23" fillId="0" borderId="13" xfId="0" applyFont="1" applyFill="1" applyBorder="1" applyAlignment="1">
      <alignment horizontal="left" vertical="center"/>
    </xf>
    <xf numFmtId="0" fontId="23" fillId="0" borderId="0" xfId="0" applyFont="1" applyFill="1" applyAlignment="1">
      <alignment horizontal="left" vertical="center"/>
    </xf>
    <xf numFmtId="0" fontId="23" fillId="0" borderId="0" xfId="0" applyFont="1" applyFill="1" applyBorder="1" applyAlignment="1">
      <alignment horizontal="left" vertical="center"/>
    </xf>
    <xf numFmtId="0" fontId="23" fillId="0" borderId="16" xfId="0" applyFont="1" applyFill="1" applyBorder="1" applyAlignment="1">
      <alignment horizontal="left" vertical="center"/>
    </xf>
    <xf numFmtId="0" fontId="23" fillId="0" borderId="11" xfId="0" applyFont="1" applyFill="1" applyBorder="1" applyAlignment="1">
      <alignment vertical="center"/>
    </xf>
    <xf numFmtId="0" fontId="41" fillId="0" borderId="13" xfId="0" applyFont="1" applyFill="1" applyBorder="1">
      <alignment vertical="center"/>
    </xf>
    <xf numFmtId="0" fontId="41" fillId="0" borderId="13" xfId="0" applyFont="1" applyFill="1" applyBorder="1" applyAlignment="1">
      <alignment horizontal="left" vertical="center"/>
    </xf>
    <xf numFmtId="0" fontId="41" fillId="0" borderId="16" xfId="0" applyFont="1" applyFill="1" applyBorder="1" applyAlignment="1">
      <alignment horizontal="left" vertical="center"/>
    </xf>
    <xf numFmtId="0" fontId="23" fillId="0" borderId="13" xfId="0" applyFont="1" applyFill="1" applyBorder="1" applyAlignment="1">
      <alignment horizontal="center" vertical="center"/>
    </xf>
    <xf numFmtId="0" fontId="24" fillId="0" borderId="0" xfId="0" applyFont="1" applyProtection="1">
      <alignment vertical="center"/>
      <protection locked="0"/>
    </xf>
    <xf numFmtId="0" fontId="50" fillId="0" borderId="13" xfId="0" applyFont="1" applyFill="1" applyBorder="1">
      <alignment vertical="center"/>
    </xf>
    <xf numFmtId="0" fontId="50" fillId="0" borderId="13" xfId="0" applyFont="1" applyFill="1" applyBorder="1" applyAlignment="1">
      <alignment horizontal="left" vertical="center"/>
    </xf>
    <xf numFmtId="0" fontId="50" fillId="0" borderId="13" xfId="0" applyFont="1" applyFill="1" applyBorder="1" applyAlignment="1">
      <alignment horizontal="center" vertical="center"/>
    </xf>
    <xf numFmtId="0" fontId="50" fillId="0" borderId="16" xfId="0" applyFont="1" applyFill="1" applyBorder="1" applyAlignment="1">
      <alignment vertical="center"/>
    </xf>
    <xf numFmtId="0" fontId="23" fillId="0" borderId="16" xfId="0" applyFont="1" applyFill="1" applyBorder="1" applyAlignment="1">
      <alignment horizontal="right" vertical="center"/>
    </xf>
    <xf numFmtId="0" fontId="50" fillId="0" borderId="13" xfId="0" applyFont="1" applyFill="1" applyBorder="1" applyAlignment="1">
      <alignment vertical="center"/>
    </xf>
    <xf numFmtId="49" fontId="23" fillId="0" borderId="0" xfId="0" applyNumberFormat="1" applyFont="1" applyFill="1" applyBorder="1">
      <alignment vertical="center"/>
    </xf>
    <xf numFmtId="0" fontId="23" fillId="24" borderId="0" xfId="0" applyFont="1" applyFill="1" applyProtection="1">
      <alignment vertical="center"/>
      <protection locked="0"/>
    </xf>
    <xf numFmtId="0" fontId="28" fillId="0" borderId="96" xfId="0" applyFont="1" applyFill="1" applyBorder="1" applyAlignment="1" applyProtection="1">
      <alignment horizontal="right" vertical="center"/>
    </xf>
    <xf numFmtId="0" fontId="23" fillId="0" borderId="0"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13" xfId="0" quotePrefix="1" applyFont="1" applyFill="1" applyBorder="1">
      <alignment vertical="center"/>
    </xf>
    <xf numFmtId="0" fontId="22" fillId="0" borderId="104" xfId="0" applyFont="1" applyFill="1" applyBorder="1" applyAlignment="1" applyProtection="1">
      <alignment horizontal="right" vertical="center"/>
    </xf>
    <xf numFmtId="0" fontId="23" fillId="0" borderId="26" xfId="0" applyFont="1" applyFill="1" applyBorder="1" applyAlignment="1" applyProtection="1">
      <alignment horizontal="left" vertical="center"/>
    </xf>
    <xf numFmtId="0" fontId="28" fillId="0" borderId="26" xfId="0" applyFont="1" applyFill="1" applyBorder="1" applyAlignment="1" applyProtection="1">
      <alignment vertical="center"/>
      <protection locked="0"/>
    </xf>
    <xf numFmtId="0" fontId="24" fillId="0" borderId="0" xfId="0" applyFont="1" applyProtection="1">
      <alignment vertical="center"/>
      <protection hidden="1"/>
    </xf>
    <xf numFmtId="0" fontId="28" fillId="0" borderId="13" xfId="0" applyFont="1" applyFill="1" applyBorder="1" applyProtection="1">
      <alignment vertical="center"/>
      <protection locked="0"/>
    </xf>
    <xf numFmtId="0" fontId="24" fillId="0" borderId="0" xfId="0" applyFont="1" applyProtection="1">
      <alignment vertical="center"/>
    </xf>
    <xf numFmtId="0" fontId="28" fillId="0" borderId="13" xfId="0" quotePrefix="1" applyFont="1" applyFill="1" applyBorder="1" applyAlignment="1" applyProtection="1">
      <alignment horizontal="left" vertical="center"/>
    </xf>
    <xf numFmtId="0" fontId="28" fillId="0" borderId="15" xfId="0" applyFont="1" applyFill="1" applyBorder="1" applyAlignment="1" applyProtection="1">
      <alignment horizontal="left" vertical="center"/>
    </xf>
    <xf numFmtId="0" fontId="28" fillId="0" borderId="17" xfId="0" quotePrefix="1" applyFont="1" applyFill="1" applyBorder="1" applyAlignment="1" applyProtection="1">
      <alignment horizontal="left" vertical="center"/>
    </xf>
    <xf numFmtId="0" fontId="28" fillId="0" borderId="72" xfId="0" applyFont="1" applyFill="1" applyBorder="1" applyAlignment="1" applyProtection="1">
      <alignment horizontal="right" vertical="center"/>
    </xf>
    <xf numFmtId="0" fontId="46" fillId="0" borderId="72" xfId="0" applyFont="1" applyFill="1" applyBorder="1" applyAlignment="1" applyProtection="1">
      <alignment horizontal="right" vertical="center"/>
    </xf>
    <xf numFmtId="0" fontId="22" fillId="0" borderId="72" xfId="0" applyFont="1" applyFill="1" applyBorder="1" applyAlignment="1" applyProtection="1">
      <alignment horizontal="right" vertical="center"/>
    </xf>
    <xf numFmtId="0" fontId="28" fillId="0" borderId="14" xfId="0" applyFont="1" applyFill="1" applyBorder="1" applyAlignment="1" applyProtection="1">
      <alignment vertical="center"/>
      <protection locked="0"/>
    </xf>
    <xf numFmtId="2" fontId="31" fillId="0" borderId="0" xfId="0" applyNumberFormat="1" applyFont="1" applyFill="1" applyBorder="1" applyProtection="1">
      <alignment vertical="center"/>
    </xf>
    <xf numFmtId="0" fontId="23" fillId="27" borderId="10" xfId="0" applyFont="1" applyFill="1" applyBorder="1" applyAlignment="1">
      <alignment horizontal="center" vertical="center"/>
    </xf>
    <xf numFmtId="0" fontId="28" fillId="0" borderId="49" xfId="0" applyFont="1" applyBorder="1" applyAlignment="1" applyProtection="1">
      <alignment horizontal="right" vertical="center"/>
    </xf>
    <xf numFmtId="0" fontId="23" fillId="24" borderId="0" xfId="0" applyFont="1" applyFill="1" applyAlignment="1" applyProtection="1">
      <alignment horizontal="left" vertical="center" wrapText="1"/>
      <protection hidden="1"/>
    </xf>
    <xf numFmtId="0" fontId="28" fillId="0" borderId="106" xfId="0" applyFont="1" applyBorder="1" applyAlignment="1" applyProtection="1">
      <alignment horizontal="right" vertical="center"/>
    </xf>
    <xf numFmtId="0" fontId="28" fillId="0" borderId="49" xfId="0" applyFont="1" applyBorder="1" applyAlignment="1" applyProtection="1">
      <alignment horizontal="left" vertical="center"/>
      <protection hidden="1"/>
    </xf>
    <xf numFmtId="0" fontId="28" fillId="0" borderId="49" xfId="0" applyFont="1" applyBorder="1" applyAlignment="1" applyProtection="1">
      <alignment horizontal="left" vertical="center" wrapText="1"/>
    </xf>
    <xf numFmtId="0" fontId="28" fillId="0" borderId="49" xfId="0" applyFont="1" applyBorder="1" applyAlignment="1" applyProtection="1">
      <alignment horizontal="left" vertical="center"/>
    </xf>
    <xf numFmtId="0" fontId="28" fillId="0" borderId="0" xfId="0" applyFont="1" applyBorder="1" applyAlignment="1" applyProtection="1">
      <alignment horizontal="left" vertical="center" wrapText="1"/>
    </xf>
    <xf numFmtId="0" fontId="28" fillId="0" borderId="0" xfId="0" applyFont="1" applyBorder="1" applyAlignment="1" applyProtection="1">
      <alignment horizontal="left" vertical="center"/>
    </xf>
    <xf numFmtId="0" fontId="28" fillId="0" borderId="106" xfId="0" applyFont="1" applyBorder="1" applyAlignment="1" applyProtection="1">
      <alignment horizontal="left" vertical="center" wrapText="1"/>
    </xf>
    <xf numFmtId="0" fontId="28" fillId="0" borderId="106" xfId="0" applyFont="1" applyBorder="1" applyAlignment="1" applyProtection="1">
      <alignment horizontal="left" vertical="center"/>
    </xf>
    <xf numFmtId="0" fontId="23" fillId="24" borderId="10" xfId="0" applyFont="1" applyFill="1" applyBorder="1" applyAlignment="1">
      <alignment horizontal="center" vertical="center"/>
    </xf>
    <xf numFmtId="0" fontId="23" fillId="0" borderId="10" xfId="0" applyFont="1" applyFill="1" applyBorder="1" applyAlignment="1">
      <alignment horizontal="center" vertical="center"/>
    </xf>
    <xf numFmtId="0" fontId="23" fillId="24" borderId="11" xfId="0" applyFont="1" applyFill="1" applyBorder="1" applyAlignment="1">
      <alignment horizontal="center" vertical="center"/>
    </xf>
    <xf numFmtId="0" fontId="23" fillId="24" borderId="13" xfId="0" applyFont="1" applyFill="1" applyBorder="1" applyAlignment="1">
      <alignment horizontal="center" vertical="center"/>
    </xf>
    <xf numFmtId="0" fontId="23" fillId="24" borderId="16" xfId="0" applyFont="1" applyFill="1" applyBorder="1" applyAlignment="1">
      <alignment horizontal="center" vertical="center"/>
    </xf>
    <xf numFmtId="0" fontId="23" fillId="24" borderId="12" xfId="0" applyFont="1" applyFill="1" applyBorder="1" applyAlignment="1">
      <alignment horizontal="left" vertical="center"/>
    </xf>
    <xf numFmtId="0" fontId="23" fillId="24" borderId="26" xfId="0" applyFont="1" applyFill="1" applyBorder="1" applyAlignment="1">
      <alignment horizontal="left" vertical="center"/>
    </xf>
    <xf numFmtId="0" fontId="23" fillId="24" borderId="31" xfId="0" applyFont="1" applyFill="1" applyBorder="1" applyAlignment="1">
      <alignment horizontal="left" vertical="center"/>
    </xf>
    <xf numFmtId="0" fontId="23" fillId="24" borderId="23" xfId="0" applyFont="1" applyFill="1" applyBorder="1" applyAlignment="1">
      <alignment horizontal="left" vertical="center"/>
    </xf>
    <xf numFmtId="0" fontId="23" fillId="24" borderId="0" xfId="0" applyFont="1" applyFill="1" applyBorder="1" applyAlignment="1">
      <alignment horizontal="center" vertical="center"/>
    </xf>
    <xf numFmtId="0" fontId="23" fillId="24" borderId="23" xfId="0" applyFont="1" applyFill="1" applyBorder="1" applyAlignment="1">
      <alignment horizontal="center" vertical="center"/>
    </xf>
    <xf numFmtId="0" fontId="23" fillId="24" borderId="0" xfId="0" applyNumberFormat="1" applyFont="1" applyFill="1" applyBorder="1" applyAlignment="1">
      <alignment horizontal="center" vertical="center"/>
    </xf>
    <xf numFmtId="0" fontId="23" fillId="31" borderId="0" xfId="0" applyFont="1" applyFill="1" applyBorder="1" applyProtection="1">
      <alignment vertical="center"/>
      <protection locked="0"/>
    </xf>
    <xf numFmtId="0" fontId="23" fillId="31" borderId="0" xfId="0" applyFont="1" applyFill="1" applyBorder="1" applyAlignment="1" applyProtection="1">
      <alignment horizontal="left" vertical="center"/>
      <protection locked="0"/>
    </xf>
    <xf numFmtId="0" fontId="23" fillId="31" borderId="0" xfId="0" applyFont="1" applyFill="1" applyAlignment="1" applyProtection="1">
      <alignment horizontal="left" vertical="center"/>
      <protection locked="0"/>
    </xf>
    <xf numFmtId="0" fontId="23" fillId="31" borderId="0" xfId="0" applyFont="1" applyFill="1" applyBorder="1" applyAlignment="1" applyProtection="1">
      <alignment horizontal="center" vertical="center"/>
      <protection locked="0"/>
    </xf>
    <xf numFmtId="0" fontId="23" fillId="24" borderId="11" xfId="0" quotePrefix="1" applyFont="1" applyFill="1" applyBorder="1" applyAlignment="1">
      <alignment vertical="center"/>
    </xf>
    <xf numFmtId="0" fontId="23" fillId="24" borderId="16" xfId="0" quotePrefix="1" applyFont="1" applyFill="1" applyBorder="1" applyAlignment="1">
      <alignment vertical="center"/>
    </xf>
    <xf numFmtId="0" fontId="23" fillId="24" borderId="11" xfId="0" quotePrefix="1" applyFont="1" applyFill="1" applyBorder="1" applyAlignment="1">
      <alignment horizontal="right" vertical="center"/>
    </xf>
    <xf numFmtId="0" fontId="23" fillId="27" borderId="10" xfId="0" applyFont="1" applyFill="1" applyBorder="1" applyAlignment="1" applyProtection="1">
      <alignment horizontal="center" vertical="center"/>
    </xf>
    <xf numFmtId="0" fontId="23" fillId="0" borderId="10" xfId="0" applyFont="1" applyBorder="1" applyAlignment="1">
      <alignment horizontal="center" vertical="center"/>
    </xf>
    <xf numFmtId="0" fontId="23" fillId="0" borderId="0" xfId="0" applyFont="1" applyAlignment="1" applyProtection="1">
      <alignment horizontal="center" vertical="center"/>
    </xf>
    <xf numFmtId="0" fontId="23" fillId="0" borderId="0" xfId="0" applyFont="1" applyAlignment="1" applyProtection="1">
      <alignment horizontal="center" vertical="center"/>
      <protection locked="0"/>
    </xf>
    <xf numFmtId="0" fontId="23" fillId="0" borderId="0" xfId="0" applyFont="1" applyProtection="1">
      <alignment vertical="center"/>
      <protection locked="0"/>
    </xf>
    <xf numFmtId="0" fontId="26" fillId="24" borderId="0" xfId="0" applyFont="1" applyFill="1" applyAlignment="1">
      <alignment horizontal="left" vertical="center"/>
    </xf>
    <xf numFmtId="0" fontId="55" fillId="24" borderId="0" xfId="0" applyFont="1" applyFill="1" applyBorder="1" applyAlignment="1">
      <alignment horizontal="center" vertical="center"/>
    </xf>
    <xf numFmtId="0" fontId="56" fillId="24" borderId="0" xfId="0" applyFont="1" applyFill="1" applyBorder="1" applyAlignment="1">
      <alignment horizontal="center" vertical="center"/>
    </xf>
    <xf numFmtId="49" fontId="56" fillId="24" borderId="0" xfId="0" applyNumberFormat="1" applyFont="1" applyFill="1" applyBorder="1" applyAlignment="1">
      <alignment horizontal="center" vertical="center"/>
    </xf>
    <xf numFmtId="0" fontId="56" fillId="24" borderId="0" xfId="0" applyNumberFormat="1" applyFont="1" applyFill="1" applyBorder="1" applyAlignment="1">
      <alignment horizontal="center" vertical="center"/>
    </xf>
    <xf numFmtId="0" fontId="23" fillId="0" borderId="0" xfId="0" applyFont="1" applyFill="1" applyAlignment="1" applyProtection="1">
      <alignment horizontal="center" vertical="center"/>
    </xf>
    <xf numFmtId="0" fontId="23" fillId="0" borderId="0" xfId="0" applyFont="1" applyFill="1" applyAlignment="1" applyProtection="1">
      <alignment horizontal="center" vertical="center"/>
      <protection hidden="1"/>
    </xf>
    <xf numFmtId="0" fontId="23" fillId="27" borderId="10" xfId="0" applyFont="1" applyFill="1" applyBorder="1" applyAlignment="1" applyProtection="1">
      <alignment horizontal="center" vertical="center"/>
      <protection hidden="1"/>
    </xf>
    <xf numFmtId="0" fontId="23" fillId="0" borderId="10" xfId="0" applyFont="1" applyFill="1" applyBorder="1" applyAlignment="1" applyProtection="1">
      <alignment horizontal="center" vertical="center"/>
      <protection hidden="1"/>
    </xf>
    <xf numFmtId="0" fontId="23" fillId="26" borderId="10" xfId="0" applyFont="1" applyFill="1" applyBorder="1" applyAlignment="1" applyProtection="1">
      <alignment horizontal="center" vertical="center"/>
    </xf>
    <xf numFmtId="0" fontId="23" fillId="0" borderId="23" xfId="0" applyFont="1" applyBorder="1">
      <alignment vertical="center"/>
    </xf>
    <xf numFmtId="0" fontId="23" fillId="0" borderId="0" xfId="0" applyFont="1" applyFill="1" applyBorder="1" applyAlignment="1" applyProtection="1">
      <alignment horizontal="center" vertical="center"/>
    </xf>
    <xf numFmtId="0" fontId="23" fillId="0" borderId="10" xfId="0" applyNumberFormat="1" applyFont="1" applyFill="1" applyBorder="1" applyAlignment="1" applyProtection="1">
      <alignment horizontal="center" vertical="center"/>
    </xf>
    <xf numFmtId="2" fontId="23" fillId="0" borderId="0" xfId="0" applyNumberFormat="1" applyFont="1" applyFill="1" applyBorder="1" applyAlignment="1" applyProtection="1">
      <alignment horizontal="center" vertical="center"/>
    </xf>
    <xf numFmtId="0" fontId="26" fillId="24" borderId="0" xfId="0" applyFont="1" applyFill="1" applyBorder="1">
      <alignment vertical="center"/>
    </xf>
    <xf numFmtId="0" fontId="59" fillId="24" borderId="0" xfId="0" applyFont="1" applyFill="1" applyBorder="1" applyAlignment="1">
      <alignment vertical="center"/>
    </xf>
    <xf numFmtId="0" fontId="23" fillId="0" borderId="16" xfId="0" applyFont="1" applyFill="1" applyBorder="1" applyAlignment="1" applyProtection="1">
      <alignment horizontal="center" vertical="center"/>
    </xf>
    <xf numFmtId="2" fontId="23" fillId="0" borderId="10" xfId="0" applyNumberFormat="1" applyFont="1" applyFill="1" applyBorder="1" applyAlignment="1" applyProtection="1">
      <alignment horizontal="center" vertical="center"/>
    </xf>
    <xf numFmtId="2" fontId="23" fillId="26" borderId="10" xfId="0" applyNumberFormat="1" applyFont="1" applyFill="1" applyBorder="1" applyAlignment="1" applyProtection="1">
      <alignment horizontal="center" vertical="center"/>
    </xf>
    <xf numFmtId="0" fontId="23" fillId="0" borderId="0" xfId="0" applyFont="1" applyFill="1" applyProtection="1">
      <alignment vertical="center"/>
      <protection locked="0"/>
    </xf>
    <xf numFmtId="0" fontId="23" fillId="31" borderId="0" xfId="0" applyFont="1" applyFill="1" applyProtection="1">
      <alignment vertical="center"/>
      <protection locked="0"/>
    </xf>
    <xf numFmtId="0" fontId="23" fillId="27" borderId="16" xfId="0" applyFont="1" applyFill="1" applyBorder="1" applyAlignment="1">
      <alignment horizontal="center" vertical="center"/>
    </xf>
    <xf numFmtId="0" fontId="23" fillId="0" borderId="16" xfId="0" applyFont="1" applyFill="1" applyBorder="1" applyAlignment="1">
      <alignment horizontal="center" vertical="center"/>
    </xf>
    <xf numFmtId="49" fontId="56" fillId="24" borderId="0" xfId="0" applyNumberFormat="1" applyFont="1" applyFill="1" applyBorder="1" applyAlignment="1" applyProtection="1">
      <alignment horizontal="center" vertical="center"/>
      <protection locked="0"/>
    </xf>
    <xf numFmtId="49" fontId="56" fillId="31" borderId="0" xfId="0" applyNumberFormat="1" applyFont="1" applyFill="1" applyBorder="1" applyAlignment="1" applyProtection="1">
      <alignment horizontal="center" vertical="center"/>
      <protection locked="0"/>
    </xf>
    <xf numFmtId="0" fontId="23" fillId="26" borderId="16" xfId="0" applyFont="1" applyFill="1" applyBorder="1" applyAlignment="1" applyProtection="1">
      <alignment horizontal="center" vertical="center"/>
    </xf>
    <xf numFmtId="0" fontId="23" fillId="0" borderId="0" xfId="0" applyFont="1" applyBorder="1" applyProtection="1">
      <alignment vertical="center"/>
      <protection locked="0"/>
    </xf>
    <xf numFmtId="0" fontId="22" fillId="24" borderId="0" xfId="0" applyFont="1" applyFill="1" applyAlignment="1" applyProtection="1">
      <alignment vertical="center" wrapText="1"/>
    </xf>
    <xf numFmtId="0" fontId="23" fillId="24" borderId="10" xfId="0" applyFont="1" applyFill="1" applyBorder="1" applyAlignment="1">
      <alignment horizontal="center" vertical="center"/>
    </xf>
    <xf numFmtId="0" fontId="23" fillId="0" borderId="10" xfId="0" applyFont="1" applyFill="1" applyBorder="1" applyAlignment="1">
      <alignment horizontal="center" vertical="center"/>
    </xf>
    <xf numFmtId="0" fontId="28" fillId="0" borderId="28" xfId="0" applyFont="1" applyFill="1" applyBorder="1" applyAlignment="1" applyProtection="1">
      <alignment horizontal="left" vertical="center"/>
      <protection hidden="1"/>
    </xf>
    <xf numFmtId="0" fontId="28" fillId="0" borderId="19" xfId="0" applyFont="1" applyFill="1" applyBorder="1" applyAlignment="1" applyProtection="1">
      <alignment horizontal="left" vertical="center"/>
      <protection hidden="1"/>
    </xf>
    <xf numFmtId="0" fontId="28" fillId="0" borderId="13" xfId="0" applyFont="1" applyFill="1" applyBorder="1" applyAlignment="1" applyProtection="1">
      <alignment horizontal="left" vertical="center"/>
    </xf>
    <xf numFmtId="0" fontId="28" fillId="0" borderId="17" xfId="0" applyFont="1" applyFill="1" applyBorder="1" applyAlignment="1" applyProtection="1">
      <alignment horizontal="left" vertical="center"/>
    </xf>
    <xf numFmtId="0" fontId="28" fillId="0" borderId="0" xfId="0" applyFont="1" applyBorder="1" applyAlignment="1" applyProtection="1">
      <alignment horizontal="right" vertical="center"/>
    </xf>
    <xf numFmtId="0" fontId="28" fillId="0" borderId="21" xfId="0" applyFont="1" applyFill="1" applyBorder="1" applyAlignment="1" applyProtection="1">
      <alignment vertical="center"/>
      <protection hidden="1"/>
    </xf>
    <xf numFmtId="0" fontId="24" fillId="0" borderId="0" xfId="0" applyFont="1">
      <alignment vertical="center"/>
    </xf>
    <xf numFmtId="0" fontId="33" fillId="0" borderId="10" xfId="0" applyFont="1" applyFill="1" applyBorder="1" applyAlignment="1" applyProtection="1">
      <alignment horizontal="center" vertical="center"/>
      <protection hidden="1"/>
    </xf>
    <xf numFmtId="0" fontId="24" fillId="25" borderId="10" xfId="0" applyFont="1" applyFill="1" applyBorder="1" applyAlignment="1" applyProtection="1">
      <alignment horizontal="center" vertical="center"/>
      <protection hidden="1"/>
    </xf>
    <xf numFmtId="0" fontId="23" fillId="24" borderId="13" xfId="0" applyFont="1" applyFill="1" applyBorder="1" applyAlignment="1">
      <alignment horizontal="center" vertical="center"/>
    </xf>
    <xf numFmtId="0" fontId="23" fillId="24" borderId="16" xfId="0" applyFont="1" applyFill="1" applyBorder="1" applyAlignment="1">
      <alignment horizontal="center" vertical="center"/>
    </xf>
    <xf numFmtId="0" fontId="23" fillId="24" borderId="0" xfId="0" applyFont="1" applyFill="1" applyBorder="1" applyAlignment="1">
      <alignment horizontal="center" vertical="center"/>
    </xf>
    <xf numFmtId="0" fontId="23" fillId="24" borderId="23" xfId="0" applyFont="1" applyFill="1" applyBorder="1" applyAlignment="1">
      <alignment horizontal="center" vertical="center"/>
    </xf>
    <xf numFmtId="0" fontId="20" fillId="0" borderId="10" xfId="0" applyFont="1" applyFill="1" applyBorder="1" applyAlignment="1" applyProtection="1">
      <alignment horizontal="center" vertical="center"/>
    </xf>
    <xf numFmtId="0" fontId="23" fillId="0" borderId="10" xfId="0" applyFont="1" applyBorder="1" applyAlignment="1" applyProtection="1">
      <alignment horizontal="left" vertical="center"/>
    </xf>
    <xf numFmtId="0" fontId="23" fillId="0" borderId="10" xfId="0" applyFont="1" applyFill="1" applyBorder="1" applyAlignment="1" applyProtection="1">
      <alignment horizontal="left" vertical="center"/>
    </xf>
    <xf numFmtId="20" fontId="28" fillId="0" borderId="22" xfId="0" applyNumberFormat="1" applyFont="1" applyFill="1" applyBorder="1" applyAlignment="1" applyProtection="1">
      <alignment vertical="center"/>
      <protection hidden="1"/>
    </xf>
    <xf numFmtId="0" fontId="45" fillId="0" borderId="13" xfId="0" applyFont="1" applyFill="1" applyBorder="1" applyAlignment="1" applyProtection="1">
      <alignment vertical="center"/>
      <protection hidden="1"/>
    </xf>
    <xf numFmtId="0" fontId="45" fillId="0" borderId="51" xfId="0" applyFont="1" applyFill="1" applyBorder="1" applyAlignment="1" applyProtection="1">
      <alignment vertical="center"/>
      <protection hidden="1"/>
    </xf>
    <xf numFmtId="0" fontId="23" fillId="24" borderId="16" xfId="0" applyFont="1" applyFill="1" applyBorder="1" applyAlignment="1">
      <alignment horizontal="center" vertical="center"/>
    </xf>
    <xf numFmtId="0" fontId="23" fillId="24" borderId="11" xfId="0" applyFont="1" applyFill="1" applyBorder="1" applyAlignment="1">
      <alignment horizontal="center" vertical="center"/>
    </xf>
    <xf numFmtId="0" fontId="26" fillId="24" borderId="38" xfId="0" applyFont="1" applyFill="1" applyBorder="1" applyAlignment="1">
      <alignment horizontal="center" vertical="center"/>
    </xf>
    <xf numFmtId="0" fontId="23" fillId="24" borderId="13" xfId="0" applyFont="1" applyFill="1" applyBorder="1" applyAlignment="1">
      <alignment horizontal="center" vertical="center"/>
    </xf>
    <xf numFmtId="0" fontId="23" fillId="24" borderId="12" xfId="0" applyFont="1" applyFill="1" applyBorder="1" applyAlignment="1">
      <alignment horizontal="left" vertical="center"/>
    </xf>
    <xf numFmtId="0" fontId="23" fillId="24" borderId="26" xfId="0" applyFont="1" applyFill="1" applyBorder="1" applyAlignment="1">
      <alignment horizontal="left" vertical="center"/>
    </xf>
    <xf numFmtId="0" fontId="23" fillId="24" borderId="31" xfId="0" applyFont="1" applyFill="1" applyBorder="1" applyAlignment="1">
      <alignment horizontal="left" vertical="center"/>
    </xf>
    <xf numFmtId="0" fontId="23" fillId="24" borderId="23" xfId="0" applyFont="1" applyFill="1" applyBorder="1" applyAlignment="1">
      <alignment horizontal="left" vertical="center"/>
    </xf>
    <xf numFmtId="0" fontId="23" fillId="24" borderId="0" xfId="0" applyFont="1" applyFill="1" applyBorder="1" applyAlignment="1">
      <alignment horizontal="center" vertical="center"/>
    </xf>
    <xf numFmtId="0" fontId="23" fillId="24" borderId="23" xfId="0" applyFont="1" applyFill="1" applyBorder="1" applyAlignment="1">
      <alignment horizontal="center" vertical="center"/>
    </xf>
    <xf numFmtId="0" fontId="23" fillId="24" borderId="0" xfId="0" applyNumberFormat="1" applyFont="1" applyFill="1" applyBorder="1" applyAlignment="1">
      <alignment horizontal="center" vertical="center"/>
    </xf>
    <xf numFmtId="0" fontId="56" fillId="24" borderId="0" xfId="0" applyNumberFormat="1" applyFont="1" applyFill="1" applyBorder="1" applyAlignment="1">
      <alignment horizontal="center" vertical="center"/>
    </xf>
    <xf numFmtId="49" fontId="56" fillId="24" borderId="0" xfId="0" applyNumberFormat="1" applyFont="1" applyFill="1" applyBorder="1" applyAlignment="1">
      <alignment horizontal="center" vertical="center"/>
    </xf>
    <xf numFmtId="0" fontId="23" fillId="24" borderId="10" xfId="0" applyFont="1" applyFill="1" applyBorder="1" applyAlignment="1">
      <alignment horizontal="center" vertical="center"/>
    </xf>
    <xf numFmtId="0" fontId="23" fillId="0" borderId="10" xfId="0" applyFont="1" applyFill="1" applyBorder="1" applyAlignment="1">
      <alignment horizontal="center" vertical="center"/>
    </xf>
    <xf numFmtId="0" fontId="28" fillId="0" borderId="0" xfId="0" applyFont="1" applyBorder="1" applyAlignment="1" applyProtection="1">
      <alignment horizontal="right" vertical="center"/>
    </xf>
    <xf numFmtId="0" fontId="24" fillId="25" borderId="10" xfId="0" applyFont="1" applyFill="1" applyBorder="1" applyAlignment="1" applyProtection="1">
      <alignment horizontal="center" vertical="center"/>
      <protection hidden="1"/>
    </xf>
    <xf numFmtId="0" fontId="33" fillId="0" borderId="10" xfId="0" applyFont="1" applyFill="1" applyBorder="1" applyAlignment="1" applyProtection="1">
      <alignment horizontal="center" vertical="center"/>
      <protection hidden="1"/>
    </xf>
    <xf numFmtId="0" fontId="24" fillId="0" borderId="0" xfId="0" applyFont="1">
      <alignment vertical="center"/>
    </xf>
    <xf numFmtId="0" fontId="28" fillId="0" borderId="13" xfId="0" applyFont="1" applyFill="1" applyBorder="1" applyAlignment="1" applyProtection="1">
      <alignment horizontal="left" vertical="center"/>
    </xf>
    <xf numFmtId="0" fontId="28" fillId="0" borderId="17" xfId="0" applyFont="1" applyFill="1" applyBorder="1" applyAlignment="1" applyProtection="1">
      <alignment horizontal="left" vertical="center"/>
    </xf>
    <xf numFmtId="0" fontId="23" fillId="24" borderId="16" xfId="0" applyFont="1" applyFill="1" applyBorder="1" applyAlignment="1">
      <alignment horizontal="center" vertical="center"/>
    </xf>
    <xf numFmtId="0" fontId="23" fillId="24" borderId="11" xfId="0" applyFont="1" applyFill="1" applyBorder="1" applyAlignment="1">
      <alignment horizontal="center" vertical="center"/>
    </xf>
    <xf numFmtId="0" fontId="23" fillId="24" borderId="10" xfId="0" applyFont="1" applyFill="1" applyBorder="1" applyAlignment="1">
      <alignment horizontal="center" vertical="center"/>
    </xf>
    <xf numFmtId="0" fontId="24" fillId="0" borderId="0" xfId="0" applyFont="1">
      <alignment vertical="center"/>
    </xf>
    <xf numFmtId="0" fontId="64" fillId="0" borderId="10" xfId="0" applyFont="1" applyFill="1" applyBorder="1" applyAlignment="1" applyProtection="1">
      <alignment horizontal="center" vertical="center"/>
      <protection hidden="1"/>
    </xf>
    <xf numFmtId="0" fontId="42" fillId="0" borderId="10" xfId="0" applyFont="1" applyFill="1" applyBorder="1" applyAlignment="1" applyProtection="1">
      <alignment horizontal="center" vertical="center"/>
    </xf>
    <xf numFmtId="0" fontId="0" fillId="32" borderId="0" xfId="0" applyFill="1" applyAlignment="1">
      <alignment horizontal="center" vertical="center"/>
    </xf>
    <xf numFmtId="0" fontId="23" fillId="0" borderId="10" xfId="0" applyFont="1" applyFill="1" applyBorder="1" applyAlignment="1">
      <alignment horizontal="center" vertical="center"/>
    </xf>
    <xf numFmtId="0" fontId="28" fillId="25" borderId="25" xfId="0" applyFont="1" applyFill="1" applyBorder="1" applyAlignment="1" applyProtection="1">
      <alignment horizontal="left" vertical="center"/>
      <protection hidden="1"/>
    </xf>
    <xf numFmtId="0" fontId="28" fillId="25" borderId="0" xfId="0" applyFont="1" applyFill="1" applyBorder="1" applyAlignment="1" applyProtection="1">
      <alignment horizontal="left" vertical="center"/>
      <protection hidden="1"/>
    </xf>
    <xf numFmtId="0" fontId="28" fillId="25" borderId="18" xfId="0" applyFont="1" applyFill="1" applyBorder="1" applyAlignment="1" applyProtection="1">
      <alignment horizontal="left" vertical="center"/>
      <protection hidden="1"/>
    </xf>
    <xf numFmtId="0" fontId="28" fillId="0" borderId="18" xfId="0" applyFont="1" applyFill="1" applyBorder="1" applyAlignment="1" applyProtection="1">
      <alignment horizontal="center" vertical="center"/>
      <protection hidden="1"/>
    </xf>
    <xf numFmtId="0" fontId="28" fillId="0" borderId="25" xfId="0" applyFont="1" applyFill="1" applyBorder="1" applyAlignment="1" applyProtection="1">
      <alignment horizontal="center" vertical="center"/>
      <protection hidden="1"/>
    </xf>
    <xf numFmtId="20" fontId="28" fillId="0" borderId="22" xfId="0" applyNumberFormat="1" applyFont="1" applyFill="1" applyBorder="1" applyAlignment="1" applyProtection="1">
      <alignment vertical="center"/>
      <protection hidden="1"/>
    </xf>
    <xf numFmtId="0" fontId="66" fillId="0" borderId="72" xfId="0" quotePrefix="1" applyFont="1" applyFill="1" applyBorder="1" applyAlignment="1" applyProtection="1">
      <alignment horizontal="right" vertical="center"/>
    </xf>
    <xf numFmtId="0" fontId="23" fillId="24" borderId="45" xfId="0" applyFont="1" applyFill="1" applyBorder="1" applyAlignment="1">
      <alignment horizontal="center" vertical="center"/>
    </xf>
    <xf numFmtId="0" fontId="23" fillId="24" borderId="16" xfId="0" applyFont="1" applyFill="1" applyBorder="1" applyAlignment="1">
      <alignment horizontal="center" vertical="center"/>
    </xf>
    <xf numFmtId="0" fontId="23" fillId="24" borderId="11" xfId="0" applyFont="1" applyFill="1" applyBorder="1" applyAlignment="1">
      <alignment horizontal="center" vertical="center"/>
    </xf>
    <xf numFmtId="0" fontId="23" fillId="24" borderId="46" xfId="0" applyFont="1" applyFill="1" applyBorder="1" applyAlignment="1">
      <alignment horizontal="center" vertical="center"/>
    </xf>
    <xf numFmtId="0" fontId="26" fillId="24" borderId="38" xfId="0" applyFont="1" applyFill="1" applyBorder="1" applyAlignment="1">
      <alignment horizontal="center" vertical="center"/>
    </xf>
    <xf numFmtId="0" fontId="23" fillId="24" borderId="12" xfId="0" applyFont="1" applyFill="1" applyBorder="1" applyAlignment="1">
      <alignment horizontal="left" vertical="center" wrapText="1"/>
    </xf>
    <xf numFmtId="0" fontId="23" fillId="24" borderId="26" xfId="0" applyFont="1" applyFill="1" applyBorder="1" applyAlignment="1">
      <alignment horizontal="left" vertical="center" wrapText="1"/>
    </xf>
    <xf numFmtId="0" fontId="23" fillId="24" borderId="27" xfId="0" applyFont="1" applyFill="1" applyBorder="1" applyAlignment="1">
      <alignment horizontal="left" vertical="center" wrapText="1"/>
    </xf>
    <xf numFmtId="0" fontId="23" fillId="24" borderId="0" xfId="0" applyFont="1" applyFill="1" applyBorder="1" applyAlignment="1">
      <alignment horizontal="center" vertical="center"/>
    </xf>
    <xf numFmtId="0" fontId="23" fillId="24" borderId="10" xfId="0" applyFont="1" applyFill="1" applyBorder="1" applyAlignment="1">
      <alignment horizontal="center" vertical="center"/>
    </xf>
    <xf numFmtId="0" fontId="28" fillId="0" borderId="28" xfId="0" applyFont="1" applyFill="1" applyBorder="1" applyAlignment="1" applyProtection="1">
      <alignment horizontal="center" vertical="center"/>
      <protection hidden="1"/>
    </xf>
    <xf numFmtId="0" fontId="28" fillId="0" borderId="20" xfId="0" applyFont="1" applyFill="1" applyBorder="1" applyAlignment="1" applyProtection="1">
      <alignment horizontal="center" vertical="center"/>
      <protection hidden="1"/>
    </xf>
    <xf numFmtId="0" fontId="24" fillId="0" borderId="0" xfId="0" applyFont="1">
      <alignment vertical="center"/>
    </xf>
    <xf numFmtId="0" fontId="28" fillId="0" borderId="101" xfId="0" applyFont="1" applyFill="1" applyBorder="1" applyAlignment="1" applyProtection="1">
      <alignment horizontal="center" vertical="center"/>
      <protection hidden="1"/>
    </xf>
    <xf numFmtId="0" fontId="28" fillId="0" borderId="100" xfId="0" applyFont="1" applyFill="1" applyBorder="1" applyAlignment="1" applyProtection="1">
      <alignment horizontal="center" vertical="center"/>
      <protection hidden="1"/>
    </xf>
    <xf numFmtId="0" fontId="23" fillId="24" borderId="0" xfId="0" applyFont="1" applyFill="1" applyBorder="1" applyAlignment="1">
      <alignment horizontal="center" vertical="center" wrapText="1"/>
    </xf>
    <xf numFmtId="0" fontId="26" fillId="24" borderId="0" xfId="0" applyFont="1" applyFill="1" applyBorder="1" applyAlignment="1">
      <alignment vertical="center"/>
    </xf>
    <xf numFmtId="0" fontId="25" fillId="0" borderId="17" xfId="0" quotePrefix="1" applyFont="1" applyFill="1" applyBorder="1" applyAlignment="1" applyProtection="1">
      <alignment horizontal="left" vertical="center"/>
    </xf>
    <xf numFmtId="0" fontId="23" fillId="24" borderId="12" xfId="0" applyFont="1" applyFill="1" applyBorder="1" applyAlignment="1">
      <alignment horizontal="left" vertical="center" wrapText="1"/>
    </xf>
    <xf numFmtId="0" fontId="23" fillId="24" borderId="26" xfId="0" applyFont="1" applyFill="1" applyBorder="1" applyAlignment="1">
      <alignment horizontal="left" vertical="center" wrapText="1"/>
    </xf>
    <xf numFmtId="0" fontId="23" fillId="24" borderId="27" xfId="0" applyFont="1" applyFill="1" applyBorder="1" applyAlignment="1">
      <alignment horizontal="left" vertical="center" wrapText="1"/>
    </xf>
    <xf numFmtId="0" fontId="23" fillId="24" borderId="31" xfId="0" applyFont="1" applyFill="1" applyBorder="1" applyAlignment="1">
      <alignment horizontal="left" vertical="center" wrapText="1"/>
    </xf>
    <xf numFmtId="0" fontId="23" fillId="24" borderId="23" xfId="0" applyFont="1" applyFill="1" applyBorder="1" applyAlignment="1">
      <alignment horizontal="left" vertical="center" wrapText="1"/>
    </xf>
    <xf numFmtId="0" fontId="23" fillId="24" borderId="24" xfId="0" applyFont="1" applyFill="1" applyBorder="1" applyAlignment="1">
      <alignment horizontal="left" vertical="center" wrapText="1"/>
    </xf>
    <xf numFmtId="0" fontId="23" fillId="24" borderId="45" xfId="0" applyFont="1" applyFill="1" applyBorder="1" applyAlignment="1">
      <alignment horizontal="center" vertical="center"/>
    </xf>
    <xf numFmtId="0" fontId="23" fillId="24" borderId="16" xfId="0" applyFont="1" applyFill="1" applyBorder="1" applyAlignment="1">
      <alignment horizontal="center" vertical="center"/>
    </xf>
    <xf numFmtId="0" fontId="29" fillId="24" borderId="11" xfId="0" applyFont="1" applyFill="1" applyBorder="1" applyAlignment="1">
      <alignment horizontal="center" vertical="center"/>
    </xf>
    <xf numFmtId="0" fontId="23" fillId="24" borderId="11" xfId="0" applyFont="1" applyFill="1" applyBorder="1" applyAlignment="1">
      <alignment horizontal="center" vertical="center"/>
    </xf>
    <xf numFmtId="0" fontId="23" fillId="24" borderId="13" xfId="0" applyFont="1" applyFill="1" applyBorder="1" applyAlignment="1">
      <alignment horizontal="center" vertical="center"/>
    </xf>
    <xf numFmtId="0" fontId="23" fillId="24" borderId="46" xfId="0" applyFont="1" applyFill="1" applyBorder="1" applyAlignment="1">
      <alignment horizontal="center" vertical="center"/>
    </xf>
    <xf numFmtId="0" fontId="23" fillId="24" borderId="36" xfId="0" applyFont="1" applyFill="1" applyBorder="1" applyAlignment="1">
      <alignment horizontal="center" vertical="center"/>
    </xf>
    <xf numFmtId="0" fontId="23" fillId="24" borderId="37" xfId="0" applyFont="1" applyFill="1" applyBorder="1" applyAlignment="1">
      <alignment horizontal="center" vertical="center"/>
    </xf>
    <xf numFmtId="0" fontId="23" fillId="24" borderId="12" xfId="0" applyFont="1" applyFill="1" applyBorder="1" applyAlignment="1">
      <alignment horizontal="left" vertical="center"/>
    </xf>
    <xf numFmtId="0" fontId="23" fillId="24" borderId="26" xfId="0" applyFont="1" applyFill="1" applyBorder="1" applyAlignment="1">
      <alignment horizontal="left" vertical="center"/>
    </xf>
    <xf numFmtId="0" fontId="23" fillId="24" borderId="27" xfId="0" applyFont="1" applyFill="1" applyBorder="1" applyAlignment="1">
      <alignment horizontal="left" vertical="center"/>
    </xf>
    <xf numFmtId="0" fontId="23" fillId="24" borderId="31" xfId="0" applyFont="1" applyFill="1" applyBorder="1" applyAlignment="1">
      <alignment horizontal="left" vertical="center"/>
    </xf>
    <xf numFmtId="0" fontId="23" fillId="24" borderId="23" xfId="0" applyFont="1" applyFill="1" applyBorder="1" applyAlignment="1">
      <alignment horizontal="left" vertical="center"/>
    </xf>
    <xf numFmtId="0" fontId="23" fillId="24" borderId="24" xfId="0" applyFont="1" applyFill="1" applyBorder="1" applyAlignment="1">
      <alignment horizontal="left" vertical="center"/>
    </xf>
    <xf numFmtId="0" fontId="26" fillId="24" borderId="36" xfId="0" applyFont="1" applyFill="1" applyBorder="1" applyAlignment="1">
      <alignment horizontal="center" vertical="center"/>
    </xf>
    <xf numFmtId="0" fontId="26" fillId="24" borderId="37" xfId="0" applyFont="1" applyFill="1" applyBorder="1" applyAlignment="1">
      <alignment horizontal="center" vertical="center"/>
    </xf>
    <xf numFmtId="0" fontId="22" fillId="24" borderId="39" xfId="0" applyFont="1" applyFill="1" applyBorder="1" applyAlignment="1">
      <alignment horizontal="center" vertical="center" wrapText="1"/>
    </xf>
    <xf numFmtId="0" fontId="22" fillId="24" borderId="40" xfId="0" applyFont="1" applyFill="1" applyBorder="1" applyAlignment="1">
      <alignment horizontal="center" vertical="center" wrapText="1"/>
    </xf>
    <xf numFmtId="0" fontId="23" fillId="24" borderId="39" xfId="0" applyFont="1" applyFill="1" applyBorder="1" applyAlignment="1">
      <alignment horizontal="center" vertical="center"/>
    </xf>
    <xf numFmtId="0" fontId="23" fillId="24" borderId="40" xfId="0" applyFont="1" applyFill="1" applyBorder="1" applyAlignment="1">
      <alignment horizontal="center" vertical="center"/>
    </xf>
    <xf numFmtId="0" fontId="23" fillId="24" borderId="48" xfId="0" applyFont="1" applyFill="1" applyBorder="1" applyAlignment="1">
      <alignment horizontal="center" vertical="center"/>
    </xf>
    <xf numFmtId="0" fontId="26" fillId="24" borderId="43" xfId="0" applyFont="1" applyFill="1" applyBorder="1" applyAlignment="1">
      <alignment horizontal="center" vertical="center"/>
    </xf>
    <xf numFmtId="0" fontId="26" fillId="24" borderId="42" xfId="0" applyFont="1" applyFill="1" applyBorder="1" applyAlignment="1">
      <alignment horizontal="center" vertical="center"/>
    </xf>
    <xf numFmtId="0" fontId="26" fillId="24" borderId="44" xfId="0" applyFont="1" applyFill="1" applyBorder="1" applyAlignment="1">
      <alignment horizontal="center" vertical="center"/>
    </xf>
    <xf numFmtId="0" fontId="23" fillId="24" borderId="131" xfId="0" applyFont="1" applyFill="1" applyBorder="1" applyAlignment="1">
      <alignment horizontal="center" vertical="center"/>
    </xf>
    <xf numFmtId="0" fontId="26" fillId="24" borderId="38" xfId="0" applyFont="1" applyFill="1" applyBorder="1" applyAlignment="1">
      <alignment horizontal="center" vertical="center"/>
    </xf>
    <xf numFmtId="0" fontId="23" fillId="24" borderId="25" xfId="0" applyFont="1" applyFill="1" applyBorder="1" applyAlignment="1">
      <alignment horizontal="left" vertical="center" wrapText="1"/>
    </xf>
    <xf numFmtId="0" fontId="23" fillId="24" borderId="0" xfId="0" applyFont="1" applyFill="1" applyBorder="1" applyAlignment="1">
      <alignment horizontal="left" vertical="center" wrapText="1"/>
    </xf>
    <xf numFmtId="0" fontId="23" fillId="24" borderId="18" xfId="0" applyFont="1" applyFill="1" applyBorder="1" applyAlignment="1">
      <alignment horizontal="left" vertical="center" wrapText="1"/>
    </xf>
    <xf numFmtId="0" fontId="23" fillId="24" borderId="47" xfId="0" applyFont="1" applyFill="1" applyBorder="1" applyAlignment="1">
      <alignment horizontal="center" vertical="center"/>
    </xf>
    <xf numFmtId="0" fontId="26" fillId="24" borderId="41" xfId="0" applyFont="1" applyFill="1" applyBorder="1" applyAlignment="1">
      <alignment horizontal="center" vertical="center"/>
    </xf>
    <xf numFmtId="0" fontId="23" fillId="24" borderId="39" xfId="0" applyFont="1" applyFill="1" applyBorder="1" applyAlignment="1">
      <alignment horizontal="center" vertical="center" wrapText="1"/>
    </xf>
    <xf numFmtId="0" fontId="23" fillId="24" borderId="40" xfId="0" applyFont="1" applyFill="1" applyBorder="1" applyAlignment="1">
      <alignment horizontal="center" vertical="center" wrapText="1"/>
    </xf>
    <xf numFmtId="0" fontId="23" fillId="24" borderId="38" xfId="0" applyFont="1" applyFill="1" applyBorder="1" applyAlignment="1">
      <alignment horizontal="center" vertical="center"/>
    </xf>
    <xf numFmtId="0" fontId="23" fillId="0" borderId="12"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36" xfId="0" applyFont="1" applyBorder="1" applyAlignment="1">
      <alignment horizontal="center" vertical="center"/>
    </xf>
    <xf numFmtId="0" fontId="23" fillId="0" borderId="38" xfId="0" applyFont="1" applyBorder="1" applyAlignment="1">
      <alignment horizontal="center" vertical="center"/>
    </xf>
    <xf numFmtId="0" fontId="23" fillId="0" borderId="37" xfId="0" applyFont="1" applyBorder="1" applyAlignment="1">
      <alignment horizontal="center" vertical="center"/>
    </xf>
    <xf numFmtId="0" fontId="23" fillId="24" borderId="10" xfId="0" applyFont="1" applyFill="1" applyBorder="1" applyAlignment="1">
      <alignment horizontal="center" vertical="center"/>
    </xf>
    <xf numFmtId="0" fontId="23" fillId="24" borderId="12" xfId="0" applyFont="1" applyFill="1" applyBorder="1" applyAlignment="1">
      <alignment horizontal="center" vertical="center"/>
    </xf>
    <xf numFmtId="0" fontId="23" fillId="24" borderId="25" xfId="0" applyFont="1" applyFill="1" applyBorder="1" applyAlignment="1">
      <alignment horizontal="center" vertical="center"/>
    </xf>
    <xf numFmtId="0" fontId="23" fillId="24" borderId="31" xfId="0" applyFont="1" applyFill="1" applyBorder="1" applyAlignment="1">
      <alignment horizontal="center" vertical="center"/>
    </xf>
    <xf numFmtId="0" fontId="23" fillId="24" borderId="0" xfId="0" applyFont="1" applyFill="1" applyBorder="1" applyAlignment="1">
      <alignment horizontal="center" vertical="center"/>
    </xf>
    <xf numFmtId="0" fontId="23" fillId="24" borderId="23" xfId="0" applyFont="1" applyFill="1" applyBorder="1" applyAlignment="1">
      <alignment horizontal="center" vertical="center"/>
    </xf>
    <xf numFmtId="0" fontId="23" fillId="24" borderId="0" xfId="0" applyNumberFormat="1" applyFont="1" applyFill="1" applyBorder="1" applyAlignment="1">
      <alignment horizontal="center" vertical="center"/>
    </xf>
    <xf numFmtId="0" fontId="56" fillId="24" borderId="0" xfId="0" applyNumberFormat="1" applyFont="1" applyFill="1" applyBorder="1" applyAlignment="1">
      <alignment horizontal="center" vertical="center"/>
    </xf>
    <xf numFmtId="49" fontId="56" fillId="24" borderId="0" xfId="0" applyNumberFormat="1" applyFont="1" applyFill="1" applyBorder="1" applyAlignment="1">
      <alignment horizontal="center" vertical="center"/>
    </xf>
    <xf numFmtId="0" fontId="29" fillId="24" borderId="16" xfId="0" applyFont="1" applyFill="1" applyBorder="1" applyAlignment="1">
      <alignment horizontal="center" vertical="center"/>
    </xf>
    <xf numFmtId="0" fontId="23" fillId="24" borderId="11" xfId="0" applyFont="1" applyFill="1" applyBorder="1" applyAlignment="1">
      <alignment horizontal="left" vertical="center" wrapText="1"/>
    </xf>
    <xf numFmtId="0" fontId="23" fillId="24" borderId="13" xfId="0" applyFont="1" applyFill="1" applyBorder="1" applyAlignment="1">
      <alignment horizontal="left" vertical="center" wrapText="1"/>
    </xf>
    <xf numFmtId="0" fontId="23" fillId="24" borderId="16" xfId="0" applyFont="1" applyFill="1" applyBorder="1" applyAlignment="1">
      <alignment horizontal="left" vertical="center" wrapText="1"/>
    </xf>
    <xf numFmtId="0" fontId="23" fillId="0" borderId="10" xfId="0" applyFont="1" applyFill="1" applyBorder="1" applyAlignment="1">
      <alignment horizontal="center" vertical="center"/>
    </xf>
    <xf numFmtId="20" fontId="28" fillId="0" borderId="57" xfId="0" applyNumberFormat="1" applyFont="1" applyFill="1" applyBorder="1" applyAlignment="1" applyProtection="1">
      <alignment horizontal="left" vertical="center"/>
      <protection hidden="1"/>
    </xf>
    <xf numFmtId="20" fontId="28" fillId="0" borderId="20" xfId="0" applyNumberFormat="1" applyFont="1" applyFill="1" applyBorder="1" applyAlignment="1" applyProtection="1">
      <alignment horizontal="left" vertical="center"/>
      <protection hidden="1"/>
    </xf>
    <xf numFmtId="20" fontId="22" fillId="0" borderId="28" xfId="0" applyNumberFormat="1" applyFont="1" applyFill="1" applyBorder="1" applyAlignment="1" applyProtection="1">
      <alignment horizontal="left" vertical="center"/>
      <protection hidden="1"/>
    </xf>
    <xf numFmtId="0" fontId="28" fillId="25" borderId="12" xfId="0" applyFont="1" applyFill="1" applyBorder="1" applyAlignment="1" applyProtection="1">
      <alignment horizontal="left" vertical="center" wrapText="1"/>
      <protection hidden="1"/>
    </xf>
    <xf numFmtId="0" fontId="28" fillId="25" borderId="26" xfId="0" applyFont="1" applyFill="1" applyBorder="1" applyAlignment="1" applyProtection="1">
      <alignment horizontal="left" vertical="center" wrapText="1"/>
      <protection hidden="1"/>
    </xf>
    <xf numFmtId="0" fontId="28" fillId="25" borderId="27" xfId="0" applyFont="1" applyFill="1" applyBorder="1" applyAlignment="1" applyProtection="1">
      <alignment horizontal="left" vertical="center" wrapText="1"/>
      <protection hidden="1"/>
    </xf>
    <xf numFmtId="0" fontId="28" fillId="25" borderId="25" xfId="0" applyFont="1" applyFill="1" applyBorder="1" applyAlignment="1" applyProtection="1">
      <alignment horizontal="left" vertical="center" wrapText="1"/>
      <protection hidden="1"/>
    </xf>
    <xf numFmtId="0" fontId="28" fillId="25" borderId="0" xfId="0" applyFont="1" applyFill="1" applyBorder="1" applyAlignment="1" applyProtection="1">
      <alignment horizontal="left" vertical="center" wrapText="1"/>
      <protection hidden="1"/>
    </xf>
    <xf numFmtId="0" fontId="28" fillId="25" borderId="18" xfId="0" applyFont="1" applyFill="1" applyBorder="1" applyAlignment="1" applyProtection="1">
      <alignment horizontal="left" vertical="center" wrapText="1"/>
      <protection hidden="1"/>
    </xf>
    <xf numFmtId="0" fontId="28" fillId="25" borderId="31" xfId="0" applyFont="1" applyFill="1" applyBorder="1" applyAlignment="1" applyProtection="1">
      <alignment horizontal="left" vertical="center" wrapText="1"/>
      <protection hidden="1"/>
    </xf>
    <xf numFmtId="0" fontId="28" fillId="25" borderId="23" xfId="0" applyFont="1" applyFill="1" applyBorder="1" applyAlignment="1" applyProtection="1">
      <alignment horizontal="left" vertical="center" wrapText="1"/>
      <protection hidden="1"/>
    </xf>
    <xf numFmtId="0" fontId="28" fillId="25" borderId="24" xfId="0" applyFont="1" applyFill="1" applyBorder="1" applyAlignment="1" applyProtection="1">
      <alignment horizontal="left" vertical="center" wrapText="1"/>
      <protection hidden="1"/>
    </xf>
    <xf numFmtId="0" fontId="28" fillId="0" borderId="12" xfId="0" applyFont="1" applyFill="1" applyBorder="1" applyAlignment="1" applyProtection="1">
      <alignment horizontal="center" vertical="center"/>
      <protection hidden="1"/>
    </xf>
    <xf numFmtId="0" fontId="28" fillId="0" borderId="27" xfId="0" applyFont="1" applyFill="1" applyBorder="1" applyAlignment="1" applyProtection="1">
      <alignment horizontal="center" vertical="center"/>
      <protection hidden="1"/>
    </xf>
    <xf numFmtId="0" fontId="28" fillId="0" borderId="25" xfId="0" applyFont="1" applyFill="1" applyBorder="1" applyAlignment="1" applyProtection="1">
      <alignment horizontal="center" vertical="center"/>
      <protection hidden="1"/>
    </xf>
    <xf numFmtId="0" fontId="28" fillId="0" borderId="18" xfId="0" applyFont="1" applyFill="1" applyBorder="1" applyAlignment="1" applyProtection="1">
      <alignment horizontal="center" vertical="center"/>
      <protection hidden="1"/>
    </xf>
    <xf numFmtId="0" fontId="28" fillId="0" borderId="31" xfId="0" applyFont="1" applyFill="1" applyBorder="1" applyAlignment="1" applyProtection="1">
      <alignment horizontal="center" vertical="center"/>
      <protection hidden="1"/>
    </xf>
    <xf numFmtId="0" fontId="28" fillId="0" borderId="24" xfId="0" applyFont="1" applyFill="1" applyBorder="1" applyAlignment="1" applyProtection="1">
      <alignment horizontal="center" vertical="center"/>
      <protection hidden="1"/>
    </xf>
    <xf numFmtId="0" fontId="28" fillId="0" borderId="22" xfId="0" applyFont="1" applyFill="1" applyBorder="1" applyAlignment="1" applyProtection="1">
      <alignment horizontal="left" vertical="center"/>
      <protection hidden="1"/>
    </xf>
    <xf numFmtId="0" fontId="28" fillId="0" borderId="20" xfId="0" applyFont="1" applyFill="1" applyBorder="1" applyAlignment="1" applyProtection="1">
      <alignment horizontal="left" vertical="center"/>
      <protection hidden="1"/>
    </xf>
    <xf numFmtId="0" fontId="28" fillId="0" borderId="29" xfId="0" applyFont="1" applyFill="1" applyBorder="1" applyAlignment="1" applyProtection="1">
      <alignment horizontal="left" vertical="center"/>
      <protection hidden="1"/>
    </xf>
    <xf numFmtId="0" fontId="28" fillId="0" borderId="28" xfId="0" applyFont="1" applyFill="1" applyBorder="1" applyAlignment="1" applyProtection="1">
      <alignment horizontal="left" vertical="center"/>
      <protection hidden="1"/>
    </xf>
    <xf numFmtId="0" fontId="35" fillId="0" borderId="54" xfId="0" applyFont="1" applyFill="1" applyBorder="1" applyAlignment="1" applyProtection="1">
      <alignment horizontal="center" vertical="center"/>
      <protection locked="0"/>
    </xf>
    <xf numFmtId="0" fontId="35" fillId="0" borderId="50" xfId="0" applyFont="1" applyFill="1" applyBorder="1" applyAlignment="1" applyProtection="1">
      <alignment horizontal="center" vertical="center"/>
      <protection locked="0"/>
    </xf>
    <xf numFmtId="0" fontId="35" fillId="0" borderId="52" xfId="0" applyFont="1" applyFill="1" applyBorder="1" applyAlignment="1" applyProtection="1">
      <alignment horizontal="center" vertical="center"/>
      <protection locked="0"/>
    </xf>
    <xf numFmtId="0" fontId="35" fillId="0" borderId="73" xfId="0" applyFont="1" applyFill="1" applyBorder="1" applyAlignment="1" applyProtection="1">
      <alignment horizontal="center" vertical="center"/>
      <protection locked="0"/>
    </xf>
    <xf numFmtId="0" fontId="35" fillId="0" borderId="55" xfId="0" applyFont="1" applyFill="1" applyBorder="1" applyAlignment="1" applyProtection="1">
      <alignment horizontal="center" vertical="center"/>
      <protection locked="0"/>
    </xf>
    <xf numFmtId="0" fontId="35" fillId="0" borderId="74" xfId="0" applyFont="1" applyFill="1" applyBorder="1" applyAlignment="1" applyProtection="1">
      <alignment horizontal="center" vertical="center"/>
      <protection locked="0"/>
    </xf>
    <xf numFmtId="0" fontId="28" fillId="0" borderId="54" xfId="0" applyFont="1" applyFill="1" applyBorder="1" applyAlignment="1" applyProtection="1">
      <alignment horizontal="left" vertical="center" wrapText="1"/>
      <protection locked="0"/>
    </xf>
    <xf numFmtId="0" fontId="28" fillId="0" borderId="26" xfId="0" applyFont="1" applyFill="1" applyBorder="1" applyAlignment="1" applyProtection="1">
      <alignment horizontal="left" vertical="center" wrapText="1"/>
      <protection locked="0"/>
    </xf>
    <xf numFmtId="0" fontId="28" fillId="0" borderId="132" xfId="0" applyFont="1" applyFill="1" applyBorder="1" applyAlignment="1" applyProtection="1">
      <alignment horizontal="left" vertical="center" wrapText="1"/>
      <protection locked="0"/>
    </xf>
    <xf numFmtId="0" fontId="28" fillId="0" borderId="52"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102" xfId="0" applyFont="1" applyFill="1" applyBorder="1" applyAlignment="1" applyProtection="1">
      <alignment horizontal="left" vertical="center" wrapText="1"/>
      <protection locked="0"/>
    </xf>
    <xf numFmtId="0" fontId="28" fillId="0" borderId="36" xfId="0" applyFont="1" applyFill="1" applyBorder="1" applyAlignment="1" applyProtection="1">
      <alignment horizontal="center" vertical="center"/>
      <protection hidden="1"/>
    </xf>
    <xf numFmtId="0" fontId="28" fillId="0" borderId="37" xfId="0" applyFont="1" applyFill="1" applyBorder="1" applyAlignment="1" applyProtection="1">
      <alignment horizontal="center" vertical="center"/>
      <protection hidden="1"/>
    </xf>
    <xf numFmtId="0" fontId="24" fillId="0" borderId="12" xfId="0" applyFont="1" applyFill="1" applyBorder="1" applyAlignment="1" applyProtection="1">
      <alignment horizontal="left" vertical="center" wrapText="1"/>
      <protection hidden="1"/>
    </xf>
    <xf numFmtId="0" fontId="24" fillId="0" borderId="26" xfId="0" applyFont="1" applyFill="1" applyBorder="1" applyAlignment="1" applyProtection="1">
      <alignment horizontal="left" vertical="center" wrapText="1"/>
      <protection hidden="1"/>
    </xf>
    <xf numFmtId="0" fontId="24" fillId="0" borderId="27" xfId="0" applyFont="1" applyFill="1" applyBorder="1" applyAlignment="1" applyProtection="1">
      <alignment horizontal="left" vertical="center" wrapText="1"/>
      <protection hidden="1"/>
    </xf>
    <xf numFmtId="0" fontId="24" fillId="0" borderId="31" xfId="0" applyFont="1" applyFill="1" applyBorder="1" applyAlignment="1" applyProtection="1">
      <alignment horizontal="left" vertical="center" wrapText="1"/>
      <protection hidden="1"/>
    </xf>
    <xf numFmtId="0" fontId="24" fillId="0" borderId="23" xfId="0" applyFont="1" applyFill="1" applyBorder="1" applyAlignment="1" applyProtection="1">
      <alignment horizontal="left" vertical="center" wrapText="1"/>
      <protection hidden="1"/>
    </xf>
    <xf numFmtId="0" fontId="24" fillId="0" borderId="24" xfId="0" applyFont="1" applyFill="1" applyBorder="1" applyAlignment="1" applyProtection="1">
      <alignment horizontal="left" vertical="center" wrapText="1"/>
      <protection hidden="1"/>
    </xf>
    <xf numFmtId="0" fontId="28" fillId="0" borderId="28" xfId="0" applyFont="1" applyFill="1" applyBorder="1" applyAlignment="1" applyProtection="1">
      <alignment horizontal="center" vertical="center"/>
      <protection hidden="1"/>
    </xf>
    <xf numFmtId="0" fontId="28" fillId="0" borderId="101" xfId="0" applyFont="1" applyFill="1" applyBorder="1" applyAlignment="1" applyProtection="1">
      <alignment horizontal="center" vertical="center"/>
      <protection hidden="1"/>
    </xf>
    <xf numFmtId="0" fontId="45" fillId="0" borderId="11" xfId="0" applyFont="1" applyFill="1" applyBorder="1" applyAlignment="1" applyProtection="1">
      <alignment horizontal="center" vertical="center"/>
      <protection hidden="1"/>
    </xf>
    <xf numFmtId="0" fontId="45" fillId="0" borderId="13" xfId="0" applyFont="1" applyFill="1" applyBorder="1" applyAlignment="1" applyProtection="1">
      <alignment horizontal="center" vertical="center"/>
      <protection hidden="1"/>
    </xf>
    <xf numFmtId="0" fontId="45" fillId="0" borderId="71" xfId="0" applyFont="1" applyFill="1" applyBorder="1" applyAlignment="1" applyProtection="1">
      <alignment horizontal="center" vertical="center"/>
      <protection hidden="1"/>
    </xf>
    <xf numFmtId="0" fontId="26" fillId="24" borderId="0" xfId="0" applyFont="1" applyFill="1" applyBorder="1" applyAlignment="1" applyProtection="1">
      <alignment horizontal="center" vertical="center"/>
    </xf>
    <xf numFmtId="0" fontId="27" fillId="25" borderId="10" xfId="0" applyFont="1" applyFill="1" applyBorder="1" applyAlignment="1" applyProtection="1">
      <alignment horizontal="center" vertical="center"/>
      <protection hidden="1"/>
    </xf>
    <xf numFmtId="0" fontId="24" fillId="25" borderId="11" xfId="0" applyFont="1" applyFill="1" applyBorder="1" applyAlignment="1" applyProtection="1">
      <alignment horizontal="center" vertical="center"/>
      <protection hidden="1"/>
    </xf>
    <xf numFmtId="0" fontId="24" fillId="25" borderId="16" xfId="0" applyFont="1" applyFill="1" applyBorder="1" applyAlignment="1" applyProtection="1">
      <alignment horizontal="center" vertical="center"/>
      <protection hidden="1"/>
    </xf>
    <xf numFmtId="0" fontId="24" fillId="0" borderId="66" xfId="0" applyFont="1" applyFill="1" applyBorder="1" applyAlignment="1" applyProtection="1">
      <alignment horizontal="right" vertical="center"/>
    </xf>
    <xf numFmtId="0" fontId="24" fillId="0" borderId="11" xfId="0" applyFont="1" applyFill="1" applyBorder="1" applyAlignment="1" applyProtection="1">
      <alignment horizontal="right" vertical="center"/>
    </xf>
    <xf numFmtId="0" fontId="22" fillId="0" borderId="66" xfId="0" applyFont="1" applyFill="1" applyBorder="1" applyAlignment="1" applyProtection="1">
      <alignment horizontal="right" vertical="center"/>
    </xf>
    <xf numFmtId="0" fontId="22" fillId="0" borderId="11" xfId="0" applyFont="1" applyFill="1" applyBorder="1" applyAlignment="1" applyProtection="1">
      <alignment horizontal="right" vertical="center"/>
    </xf>
    <xf numFmtId="0" fontId="28" fillId="0" borderId="66"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65" xfId="0" applyFont="1" applyBorder="1" applyAlignment="1" applyProtection="1">
      <alignment horizontal="center" vertical="center"/>
      <protection locked="0"/>
    </xf>
    <xf numFmtId="0" fontId="24" fillId="0" borderId="70" xfId="0" applyFont="1" applyFill="1" applyBorder="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65" xfId="0" applyFont="1" applyFill="1" applyBorder="1" applyAlignment="1" applyProtection="1">
      <alignment horizontal="center" vertical="center"/>
      <protection locked="0"/>
    </xf>
    <xf numFmtId="0" fontId="27" fillId="25" borderId="12" xfId="0" applyFont="1" applyFill="1" applyBorder="1" applyAlignment="1" applyProtection="1">
      <alignment horizontal="center" vertical="center"/>
      <protection hidden="1"/>
    </xf>
    <xf numFmtId="0" fontId="27" fillId="25" borderId="26" xfId="0" applyFont="1" applyFill="1" applyBorder="1" applyAlignment="1" applyProtection="1">
      <alignment horizontal="center" vertical="center"/>
      <protection hidden="1"/>
    </xf>
    <xf numFmtId="0" fontId="35" fillId="0" borderId="77" xfId="0" applyFont="1" applyFill="1" applyBorder="1" applyAlignment="1" applyProtection="1">
      <alignment horizontal="center" vertical="center"/>
      <protection hidden="1"/>
    </xf>
    <xf numFmtId="0" fontId="35" fillId="0" borderId="62" xfId="0" applyFont="1" applyFill="1" applyBorder="1" applyAlignment="1" applyProtection="1">
      <alignment horizontal="center" vertical="center"/>
      <protection hidden="1"/>
    </xf>
    <xf numFmtId="0" fontId="27" fillId="25" borderId="36" xfId="0" applyFont="1" applyFill="1" applyBorder="1" applyAlignment="1" applyProtection="1">
      <alignment horizontal="center" vertical="center"/>
      <protection hidden="1"/>
    </xf>
    <xf numFmtId="0" fontId="27" fillId="25" borderId="36" xfId="0" applyFont="1" applyFill="1" applyBorder="1" applyAlignment="1" applyProtection="1">
      <alignment horizontal="center" vertical="center"/>
    </xf>
    <xf numFmtId="0" fontId="28" fillId="0" borderId="0" xfId="0" applyFont="1" applyBorder="1" applyAlignment="1" applyProtection="1">
      <alignment horizontal="left" vertical="center"/>
      <protection locked="0"/>
    </xf>
    <xf numFmtId="0" fontId="28" fillId="0" borderId="0" xfId="0" applyFont="1" applyBorder="1" applyAlignment="1" applyProtection="1">
      <alignment horizontal="right" vertical="center"/>
    </xf>
    <xf numFmtId="49" fontId="28" fillId="0" borderId="28" xfId="0" applyNumberFormat="1" applyFont="1" applyFill="1" applyBorder="1" applyAlignment="1" applyProtection="1">
      <alignment horizontal="center" vertical="center"/>
      <protection hidden="1"/>
    </xf>
    <xf numFmtId="0" fontId="28" fillId="33" borderId="0" xfId="0" applyFont="1" applyFill="1" applyBorder="1" applyAlignment="1" applyProtection="1">
      <alignment horizontal="left" vertical="center" wrapText="1"/>
      <protection locked="0"/>
    </xf>
    <xf numFmtId="0" fontId="41" fillId="24" borderId="0" xfId="0" applyFont="1" applyFill="1" applyBorder="1" applyAlignment="1" applyProtection="1">
      <alignment horizontal="left" vertical="center" wrapText="1"/>
      <protection hidden="1"/>
    </xf>
    <xf numFmtId="0" fontId="28" fillId="0" borderId="98" xfId="0" applyFont="1" applyFill="1" applyBorder="1" applyAlignment="1" applyProtection="1">
      <alignment horizontal="left" vertical="center" wrapText="1"/>
    </xf>
    <xf numFmtId="0" fontId="28" fillId="0" borderId="94" xfId="0" applyFont="1" applyFill="1" applyBorder="1" applyAlignment="1" applyProtection="1">
      <alignment horizontal="left" vertical="center" wrapText="1"/>
    </xf>
    <xf numFmtId="0" fontId="33" fillId="0" borderId="11" xfId="0" applyFont="1" applyFill="1" applyBorder="1" applyAlignment="1" applyProtection="1">
      <alignment horizontal="center" vertical="center"/>
      <protection hidden="1"/>
    </xf>
    <xf numFmtId="0" fontId="33" fillId="0" borderId="16" xfId="0" applyFont="1" applyFill="1" applyBorder="1" applyAlignment="1" applyProtection="1">
      <alignment horizontal="center" vertical="center"/>
      <protection hidden="1"/>
    </xf>
    <xf numFmtId="0" fontId="28" fillId="0" borderId="77" xfId="0" applyFont="1" applyFill="1" applyBorder="1" applyAlignment="1" applyProtection="1">
      <alignment horizontal="left" vertical="center" wrapText="1"/>
      <protection locked="0"/>
    </xf>
    <xf numFmtId="0" fontId="28" fillId="0" borderId="10" xfId="0" applyFont="1" applyFill="1" applyBorder="1" applyAlignment="1" applyProtection="1">
      <alignment horizontal="left" vertical="center" wrapText="1"/>
      <protection locked="0"/>
    </xf>
    <xf numFmtId="0" fontId="28" fillId="0" borderId="88" xfId="0" applyFont="1" applyFill="1" applyBorder="1" applyAlignment="1" applyProtection="1">
      <alignment horizontal="left" vertical="center" wrapText="1"/>
      <protection locked="0"/>
    </xf>
    <xf numFmtId="0" fontId="28" fillId="0" borderId="53" xfId="0" applyFont="1" applyFill="1" applyBorder="1" applyAlignment="1" applyProtection="1">
      <alignment horizontal="left" vertical="center" wrapText="1"/>
      <protection locked="0"/>
    </xf>
    <xf numFmtId="0" fontId="28" fillId="0" borderId="13" xfId="0" applyFont="1" applyFill="1" applyBorder="1" applyAlignment="1" applyProtection="1">
      <alignment horizontal="left" vertical="center" wrapText="1"/>
      <protection locked="0"/>
    </xf>
    <xf numFmtId="0" fontId="28" fillId="0" borderId="90" xfId="0" applyFont="1" applyFill="1" applyBorder="1" applyAlignment="1" applyProtection="1">
      <alignment horizontal="left" vertical="center" wrapText="1"/>
      <protection locked="0"/>
    </xf>
    <xf numFmtId="0" fontId="24" fillId="0" borderId="32" xfId="0" applyFont="1" applyFill="1" applyBorder="1" applyAlignment="1" applyProtection="1">
      <alignment horizontal="left" vertical="center" wrapText="1"/>
      <protection hidden="1"/>
    </xf>
    <xf numFmtId="0" fontId="24" fillId="0" borderId="108" xfId="0" applyFont="1" applyFill="1" applyBorder="1" applyAlignment="1" applyProtection="1">
      <alignment horizontal="left" vertical="center" wrapText="1"/>
      <protection hidden="1"/>
    </xf>
    <xf numFmtId="0" fontId="28" fillId="0" borderId="104" xfId="0" applyFont="1" applyFill="1" applyBorder="1" applyAlignment="1" applyProtection="1">
      <alignment horizontal="left" vertical="center"/>
      <protection hidden="1"/>
    </xf>
    <xf numFmtId="0" fontId="28" fillId="0" borderId="26" xfId="0" applyFont="1" applyFill="1" applyBorder="1" applyAlignment="1" applyProtection="1">
      <alignment horizontal="left" vertical="center"/>
      <protection hidden="1"/>
    </xf>
    <xf numFmtId="0" fontId="28" fillId="0" borderId="109" xfId="0" applyFont="1" applyFill="1" applyBorder="1" applyAlignment="1" applyProtection="1">
      <alignment horizontal="left" vertical="center"/>
      <protection hidden="1"/>
    </xf>
    <xf numFmtId="0" fontId="28" fillId="0" borderId="32" xfId="0" applyFont="1" applyFill="1" applyBorder="1" applyAlignment="1" applyProtection="1">
      <alignment horizontal="left" vertical="center"/>
      <protection hidden="1"/>
    </xf>
    <xf numFmtId="0" fontId="28" fillId="0" borderId="107" xfId="0" applyFont="1" applyFill="1" applyBorder="1" applyAlignment="1" applyProtection="1">
      <alignment horizontal="center" vertical="center"/>
      <protection hidden="1"/>
    </xf>
    <xf numFmtId="0" fontId="28" fillId="0" borderId="112" xfId="0" applyFont="1" applyFill="1" applyBorder="1" applyAlignment="1" applyProtection="1">
      <alignment horizontal="center" vertical="center"/>
      <protection hidden="1"/>
    </xf>
    <xf numFmtId="0" fontId="28" fillId="0" borderId="115" xfId="0" applyFont="1" applyFill="1" applyBorder="1" applyAlignment="1" applyProtection="1">
      <alignment horizontal="left" vertical="center"/>
      <protection hidden="1"/>
    </xf>
    <xf numFmtId="0" fontId="28" fillId="0" borderId="113" xfId="0" applyFont="1" applyFill="1" applyBorder="1" applyAlignment="1" applyProtection="1">
      <alignment horizontal="left" vertical="center"/>
      <protection hidden="1"/>
    </xf>
    <xf numFmtId="0" fontId="28" fillId="0" borderId="26" xfId="0" applyFont="1" applyFill="1" applyBorder="1" applyAlignment="1" applyProtection="1">
      <alignment horizontal="center" vertical="center"/>
      <protection hidden="1"/>
    </xf>
    <xf numFmtId="0" fontId="28" fillId="0" borderId="50" xfId="0" applyFont="1" applyFill="1" applyBorder="1" applyAlignment="1" applyProtection="1">
      <alignment horizontal="center" vertical="center"/>
      <protection hidden="1"/>
    </xf>
    <xf numFmtId="0" fontId="28" fillId="0" borderId="32" xfId="0" applyFont="1" applyFill="1" applyBorder="1" applyAlignment="1" applyProtection="1">
      <alignment horizontal="center" vertical="center"/>
      <protection hidden="1"/>
    </xf>
    <xf numFmtId="0" fontId="28" fillId="0" borderId="111" xfId="0" applyFont="1" applyFill="1" applyBorder="1" applyAlignment="1" applyProtection="1">
      <alignment horizontal="center" vertical="center"/>
      <protection hidden="1"/>
    </xf>
    <xf numFmtId="0" fontId="28" fillId="0" borderId="113" xfId="0" applyFont="1" applyFill="1" applyBorder="1" applyAlignment="1" applyProtection="1">
      <alignment horizontal="center" vertical="center"/>
      <protection hidden="1"/>
    </xf>
    <xf numFmtId="0" fontId="28" fillId="0" borderId="116" xfId="0" applyFont="1" applyFill="1" applyBorder="1" applyAlignment="1" applyProtection="1">
      <alignment horizontal="center" vertical="center"/>
      <protection hidden="1"/>
    </xf>
    <xf numFmtId="0" fontId="35" fillId="0" borderId="77" xfId="0" applyFont="1" applyFill="1" applyBorder="1" applyAlignment="1" applyProtection="1">
      <alignment horizontal="center" vertical="center"/>
      <protection locked="0"/>
    </xf>
    <xf numFmtId="0" fontId="35" fillId="0" borderId="62" xfId="0"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xf>
    <xf numFmtId="0" fontId="24" fillId="0" borderId="51" xfId="0" applyFont="1" applyFill="1" applyBorder="1" applyAlignment="1" applyProtection="1">
      <alignment horizontal="center" vertical="center"/>
    </xf>
    <xf numFmtId="0" fontId="28" fillId="0" borderId="20" xfId="0" applyFont="1" applyFill="1" applyBorder="1" applyAlignment="1" applyProtection="1">
      <alignment horizontal="center" vertical="center"/>
      <protection hidden="1"/>
    </xf>
    <xf numFmtId="0" fontId="28" fillId="0" borderId="89" xfId="0" applyFont="1" applyFill="1" applyBorder="1" applyAlignment="1" applyProtection="1">
      <alignment horizontal="left" vertical="center" wrapText="1"/>
      <protection locked="0"/>
    </xf>
    <xf numFmtId="0" fontId="28" fillId="0" borderId="86" xfId="0" applyFont="1" applyFill="1" applyBorder="1" applyAlignment="1" applyProtection="1">
      <alignment horizontal="left" vertical="center" wrapText="1"/>
      <protection locked="0"/>
    </xf>
    <xf numFmtId="0" fontId="28" fillId="0" borderId="55" xfId="0" applyFont="1" applyFill="1" applyBorder="1" applyAlignment="1" applyProtection="1">
      <alignment horizontal="left" vertical="center" wrapText="1"/>
      <protection locked="0"/>
    </xf>
    <xf numFmtId="0" fontId="28" fillId="0" borderId="23" xfId="0" applyFont="1" applyFill="1" applyBorder="1" applyAlignment="1" applyProtection="1">
      <alignment horizontal="left" vertical="center" wrapText="1"/>
      <protection locked="0"/>
    </xf>
    <xf numFmtId="0" fontId="28" fillId="0" borderId="87" xfId="0" applyFont="1" applyFill="1" applyBorder="1" applyAlignment="1" applyProtection="1">
      <alignment horizontal="left" vertical="center" wrapText="1"/>
      <protection locked="0"/>
    </xf>
    <xf numFmtId="0" fontId="35" fillId="0" borderId="53" xfId="0" applyFont="1" applyFill="1" applyBorder="1" applyAlignment="1" applyProtection="1">
      <alignment horizontal="center" vertical="center"/>
      <protection locked="0"/>
    </xf>
    <xf numFmtId="0" fontId="35" fillId="0" borderId="51" xfId="0" applyFont="1" applyFill="1" applyBorder="1" applyAlignment="1" applyProtection="1">
      <alignment horizontal="center" vertical="center"/>
      <protection locked="0"/>
    </xf>
    <xf numFmtId="0" fontId="60" fillId="0" borderId="52" xfId="0" applyFont="1" applyFill="1" applyBorder="1" applyAlignment="1" applyProtection="1">
      <alignment horizontal="left" vertical="center" wrapText="1"/>
    </xf>
    <xf numFmtId="0" fontId="60" fillId="0" borderId="0" xfId="0" applyFont="1" applyFill="1" applyBorder="1" applyAlignment="1" applyProtection="1">
      <alignment horizontal="left" vertical="center" wrapText="1"/>
    </xf>
    <xf numFmtId="0" fontId="60" fillId="0" borderId="86" xfId="0" applyFont="1" applyFill="1" applyBorder="1" applyAlignment="1" applyProtection="1">
      <alignment horizontal="left" vertical="center" wrapText="1"/>
    </xf>
    <xf numFmtId="0" fontId="60" fillId="0" borderId="55" xfId="0" applyFont="1" applyFill="1" applyBorder="1" applyAlignment="1" applyProtection="1">
      <alignment horizontal="left" vertical="center" wrapText="1"/>
    </xf>
    <xf numFmtId="0" fontId="60" fillId="0" borderId="23" xfId="0" applyFont="1" applyFill="1" applyBorder="1" applyAlignment="1" applyProtection="1">
      <alignment horizontal="left" vertical="center" wrapText="1"/>
    </xf>
    <xf numFmtId="0" fontId="60" fillId="0" borderId="87" xfId="0" applyFont="1" applyFill="1" applyBorder="1" applyAlignment="1" applyProtection="1">
      <alignment horizontal="left" vertical="center" wrapText="1"/>
    </xf>
    <xf numFmtId="0" fontId="28" fillId="0" borderId="54" xfId="0" applyFont="1" applyFill="1" applyBorder="1" applyAlignment="1" applyProtection="1">
      <alignment horizontal="left" vertical="center"/>
      <protection locked="0"/>
    </xf>
    <xf numFmtId="0" fontId="28" fillId="0" borderId="26" xfId="0" applyFont="1" applyFill="1" applyBorder="1" applyAlignment="1" applyProtection="1">
      <alignment horizontal="left" vertical="center"/>
      <protection locked="0"/>
    </xf>
    <xf numFmtId="0" fontId="28" fillId="0" borderId="89" xfId="0" applyFont="1" applyFill="1" applyBorder="1" applyAlignment="1" applyProtection="1">
      <alignment horizontal="left" vertical="center"/>
      <protection locked="0"/>
    </xf>
    <xf numFmtId="0" fontId="28" fillId="0" borderId="52"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28" fillId="0" borderId="86" xfId="0" applyFont="1" applyFill="1" applyBorder="1" applyAlignment="1" applyProtection="1">
      <alignment horizontal="left" vertical="center"/>
      <protection locked="0"/>
    </xf>
    <xf numFmtId="0" fontId="61" fillId="24" borderId="0" xfId="0" applyFont="1" applyFill="1" applyBorder="1" applyAlignment="1" applyProtection="1">
      <alignment horizontal="left"/>
    </xf>
    <xf numFmtId="0" fontId="22" fillId="24" borderId="0" xfId="0" applyFont="1" applyFill="1" applyAlignment="1" applyProtection="1">
      <alignment horizontal="left" vertical="center" wrapText="1"/>
    </xf>
    <xf numFmtId="0" fontId="27" fillId="30" borderId="0" xfId="0" applyFont="1" applyFill="1" applyBorder="1" applyAlignment="1" applyProtection="1">
      <alignment horizontal="center" vertical="center"/>
      <protection locked="0" hidden="1"/>
    </xf>
    <xf numFmtId="0" fontId="28" fillId="0" borderId="11" xfId="0" applyFont="1" applyFill="1" applyBorder="1" applyAlignment="1" applyProtection="1">
      <alignment horizontal="left" vertical="center" wrapText="1"/>
    </xf>
    <xf numFmtId="0" fontId="28" fillId="0" borderId="13" xfId="0" applyFont="1" applyFill="1" applyBorder="1" applyAlignment="1" applyProtection="1">
      <alignment horizontal="left" vertical="center" wrapText="1"/>
    </xf>
    <xf numFmtId="0" fontId="28" fillId="0" borderId="71" xfId="0" applyFont="1" applyFill="1" applyBorder="1" applyAlignment="1" applyProtection="1">
      <alignment horizontal="left" vertical="center" wrapText="1"/>
    </xf>
    <xf numFmtId="0" fontId="28" fillId="0" borderId="0" xfId="0" applyFont="1" applyBorder="1" applyAlignment="1" applyProtection="1">
      <alignment horizontal="left" vertical="center" wrapText="1"/>
      <protection locked="0"/>
    </xf>
    <xf numFmtId="0" fontId="28" fillId="0" borderId="19" xfId="0" applyFont="1" applyFill="1" applyBorder="1" applyAlignment="1" applyProtection="1">
      <alignment horizontal="center" vertical="center"/>
      <protection hidden="1"/>
    </xf>
    <xf numFmtId="0" fontId="28" fillId="0" borderId="21" xfId="0" applyFont="1" applyFill="1" applyBorder="1" applyAlignment="1" applyProtection="1">
      <alignment horizontal="left" vertical="center"/>
      <protection hidden="1"/>
    </xf>
    <xf numFmtId="0" fontId="28" fillId="0" borderId="19" xfId="0" applyFont="1" applyFill="1" applyBorder="1" applyAlignment="1" applyProtection="1">
      <alignment horizontal="left" vertical="center"/>
      <protection hidden="1"/>
    </xf>
    <xf numFmtId="20" fontId="28" fillId="0" borderId="20" xfId="0" applyNumberFormat="1" applyFont="1" applyFill="1" applyBorder="1" applyAlignment="1" applyProtection="1">
      <alignment horizontal="center" vertical="center"/>
      <protection hidden="1"/>
    </xf>
    <xf numFmtId="0" fontId="45" fillId="0" borderId="72" xfId="0" applyFont="1" applyFill="1" applyBorder="1" applyAlignment="1" applyProtection="1">
      <alignment horizontal="center" vertical="center"/>
      <protection hidden="1"/>
    </xf>
    <xf numFmtId="0" fontId="24" fillId="0" borderId="21" xfId="0" applyFont="1" applyFill="1" applyBorder="1" applyAlignment="1" applyProtection="1">
      <alignment horizontal="left" vertical="center"/>
      <protection hidden="1"/>
    </xf>
    <xf numFmtId="0" fontId="24" fillId="0" borderId="19" xfId="0" applyFont="1" applyFill="1" applyBorder="1" applyAlignment="1" applyProtection="1">
      <alignment horizontal="left" vertical="center"/>
      <protection hidden="1"/>
    </xf>
    <xf numFmtId="0" fontId="24" fillId="0" borderId="60" xfId="0" applyFont="1" applyFill="1" applyBorder="1" applyAlignment="1" applyProtection="1">
      <alignment horizontal="left" vertical="center"/>
      <protection hidden="1"/>
    </xf>
    <xf numFmtId="20" fontId="24" fillId="0" borderId="22" xfId="0" applyNumberFormat="1" applyFont="1" applyFill="1" applyBorder="1" applyAlignment="1" applyProtection="1">
      <alignment horizontal="left" vertical="center"/>
      <protection hidden="1"/>
    </xf>
    <xf numFmtId="20" fontId="24" fillId="0" borderId="20" xfId="0" applyNumberFormat="1" applyFont="1" applyFill="1" applyBorder="1" applyAlignment="1" applyProtection="1">
      <alignment horizontal="left" vertical="center"/>
      <protection hidden="1"/>
    </xf>
    <xf numFmtId="20" fontId="24" fillId="0" borderId="59" xfId="0" applyNumberFormat="1" applyFont="1" applyFill="1" applyBorder="1" applyAlignment="1" applyProtection="1">
      <alignment horizontal="left" vertical="center"/>
      <protection hidden="1"/>
    </xf>
    <xf numFmtId="20" fontId="24" fillId="0" borderId="29" xfId="0" applyNumberFormat="1" applyFont="1" applyFill="1" applyBorder="1" applyAlignment="1" applyProtection="1">
      <alignment horizontal="left" vertical="center"/>
      <protection hidden="1"/>
    </xf>
    <xf numFmtId="20" fontId="24" fillId="0" borderId="28" xfId="0" applyNumberFormat="1" applyFont="1" applyFill="1" applyBorder="1" applyAlignment="1" applyProtection="1">
      <alignment horizontal="left" vertical="center"/>
      <protection hidden="1"/>
    </xf>
    <xf numFmtId="20" fontId="24" fillId="0" borderId="61" xfId="0" applyNumberFormat="1" applyFont="1" applyFill="1" applyBorder="1" applyAlignment="1" applyProtection="1">
      <alignment horizontal="left" vertical="center"/>
      <protection hidden="1"/>
    </xf>
    <xf numFmtId="20" fontId="28" fillId="0" borderId="97" xfId="0" applyNumberFormat="1" applyFont="1" applyFill="1" applyBorder="1" applyAlignment="1" applyProtection="1">
      <alignment horizontal="left" vertical="center"/>
      <protection hidden="1"/>
    </xf>
    <xf numFmtId="20" fontId="28" fillId="0" borderId="23" xfId="0" applyNumberFormat="1" applyFont="1" applyFill="1" applyBorder="1" applyAlignment="1" applyProtection="1">
      <alignment horizontal="left" vertical="center"/>
      <protection hidden="1"/>
    </xf>
    <xf numFmtId="20" fontId="28" fillId="0" borderId="130" xfId="0" applyNumberFormat="1" applyFont="1" applyFill="1" applyBorder="1" applyAlignment="1" applyProtection="1">
      <alignment horizontal="left" vertical="center"/>
      <protection hidden="1"/>
    </xf>
    <xf numFmtId="20" fontId="28" fillId="0" borderId="59" xfId="0" applyNumberFormat="1" applyFont="1" applyFill="1" applyBorder="1" applyAlignment="1" applyProtection="1">
      <alignment horizontal="left" vertical="center"/>
      <protection hidden="1"/>
    </xf>
    <xf numFmtId="0" fontId="28" fillId="0" borderId="110" xfId="0" applyFont="1" applyFill="1" applyBorder="1" applyAlignment="1" applyProtection="1">
      <alignment horizontal="left" vertical="center"/>
      <protection hidden="1"/>
    </xf>
    <xf numFmtId="0" fontId="22" fillId="0" borderId="19" xfId="0" applyFont="1" applyFill="1" applyBorder="1" applyAlignment="1" applyProtection="1">
      <alignment horizontal="left" vertical="center"/>
      <protection hidden="1"/>
    </xf>
    <xf numFmtId="0" fontId="28" fillId="0" borderId="11" xfId="0" applyFont="1" applyFill="1" applyBorder="1" applyAlignment="1" applyProtection="1">
      <alignment horizontal="center" vertical="center"/>
      <protection hidden="1"/>
    </xf>
    <xf numFmtId="0" fontId="28" fillId="0" borderId="16" xfId="0" applyFont="1" applyFill="1" applyBorder="1" applyAlignment="1" applyProtection="1">
      <alignment horizontal="center" vertical="center"/>
      <protection hidden="1"/>
    </xf>
    <xf numFmtId="0" fontId="28" fillId="0" borderId="56" xfId="0" applyFont="1" applyFill="1" applyBorder="1" applyAlignment="1" applyProtection="1">
      <alignment horizontal="left" vertical="center"/>
      <protection hidden="1"/>
    </xf>
    <xf numFmtId="0" fontId="28" fillId="0" borderId="58" xfId="0" applyFont="1" applyFill="1" applyBorder="1" applyAlignment="1" applyProtection="1">
      <alignment horizontal="left" vertical="center"/>
      <protection hidden="1"/>
    </xf>
    <xf numFmtId="0" fontId="35" fillId="0" borderId="53" xfId="0" applyFont="1" applyFill="1" applyBorder="1" applyAlignment="1" applyProtection="1">
      <alignment horizontal="center" vertical="center"/>
      <protection hidden="1"/>
    </xf>
    <xf numFmtId="0" fontId="35" fillId="0" borderId="51" xfId="0" applyFont="1" applyFill="1" applyBorder="1" applyAlignment="1" applyProtection="1">
      <alignment horizontal="center" vertical="center"/>
      <protection hidden="1"/>
    </xf>
    <xf numFmtId="49" fontId="35" fillId="0" borderId="78" xfId="0" applyNumberFormat="1" applyFont="1" applyFill="1" applyBorder="1" applyAlignment="1" applyProtection="1">
      <alignment horizontal="center" vertical="center"/>
    </xf>
    <xf numFmtId="49" fontId="35" fillId="0" borderId="79" xfId="0" applyNumberFormat="1" applyFont="1" applyFill="1" applyBorder="1" applyAlignment="1" applyProtection="1">
      <alignment horizontal="center" vertical="center"/>
    </xf>
    <xf numFmtId="0" fontId="27" fillId="25" borderId="10" xfId="0" applyFont="1" applyFill="1" applyBorder="1" applyAlignment="1" applyProtection="1">
      <alignment horizontal="center" vertical="center"/>
    </xf>
    <xf numFmtId="0" fontId="28" fillId="0" borderId="72" xfId="0" applyFont="1" applyFill="1" applyBorder="1" applyAlignment="1" applyProtection="1">
      <alignment horizontal="left" vertical="center"/>
    </xf>
    <xf numFmtId="0" fontId="28" fillId="0" borderId="13" xfId="0" applyFont="1" applyFill="1" applyBorder="1" applyAlignment="1" applyProtection="1">
      <alignment horizontal="left" vertical="center"/>
    </xf>
    <xf numFmtId="0" fontId="28" fillId="0" borderId="72" xfId="0" applyFont="1" applyFill="1" applyBorder="1" applyAlignment="1" applyProtection="1">
      <alignment horizontal="left" vertical="center" wrapText="1"/>
    </xf>
    <xf numFmtId="0" fontId="24" fillId="0" borderId="94" xfId="0" applyFont="1" applyFill="1" applyBorder="1" applyAlignment="1" applyProtection="1">
      <alignment horizontal="left" vertical="center" wrapText="1"/>
    </xf>
    <xf numFmtId="0" fontId="24" fillId="0" borderId="72" xfId="0" applyFont="1" applyFill="1" applyBorder="1" applyAlignment="1" applyProtection="1">
      <alignment horizontal="left" vertical="center" wrapText="1"/>
    </xf>
    <xf numFmtId="0" fontId="28" fillId="0" borderId="11" xfId="0" applyFont="1" applyFill="1" applyBorder="1" applyAlignment="1" applyProtection="1">
      <alignment horizontal="left" vertical="center"/>
    </xf>
    <xf numFmtId="0" fontId="28" fillId="0" borderId="100" xfId="0" applyFont="1" applyFill="1" applyBorder="1" applyAlignment="1" applyProtection="1">
      <alignment horizontal="center" vertical="center"/>
      <protection hidden="1"/>
    </xf>
    <xf numFmtId="49" fontId="28" fillId="0" borderId="20" xfId="0" applyNumberFormat="1" applyFont="1" applyFill="1" applyBorder="1" applyAlignment="1" applyProtection="1">
      <alignment horizontal="center" vertical="center"/>
      <protection hidden="1"/>
    </xf>
    <xf numFmtId="0" fontId="28" fillId="0" borderId="13" xfId="0" applyFont="1" applyFill="1" applyBorder="1" applyAlignment="1" applyProtection="1">
      <alignment horizontal="center" vertical="center"/>
      <protection hidden="1"/>
    </xf>
    <xf numFmtId="0" fontId="28" fillId="0" borderId="11" xfId="0" quotePrefix="1" applyFont="1" applyBorder="1" applyAlignment="1" applyProtection="1">
      <alignment horizontal="center" vertical="center"/>
    </xf>
    <xf numFmtId="0" fontId="28" fillId="0" borderId="16" xfId="0" quotePrefix="1" applyFont="1" applyBorder="1" applyAlignment="1" applyProtection="1">
      <alignment horizontal="center" vertical="center"/>
    </xf>
    <xf numFmtId="0" fontId="28" fillId="0" borderId="10" xfId="0" applyFont="1" applyFill="1" applyBorder="1" applyAlignment="1" applyProtection="1">
      <alignment horizontal="left" vertical="center" wrapText="1"/>
    </xf>
    <xf numFmtId="0" fontId="54" fillId="0" borderId="72" xfId="0" applyFont="1" applyFill="1" applyBorder="1" applyAlignment="1" applyProtection="1">
      <alignment horizontal="left" vertical="center"/>
    </xf>
    <xf numFmtId="0" fontId="54" fillId="0" borderId="13" xfId="0" applyFont="1" applyFill="1" applyBorder="1" applyAlignment="1" applyProtection="1">
      <alignment horizontal="left" vertical="center"/>
    </xf>
    <xf numFmtId="0" fontId="28" fillId="0" borderId="17" xfId="0" applyFont="1" applyFill="1" applyBorder="1" applyAlignment="1" applyProtection="1">
      <alignment horizontal="left" vertical="center"/>
    </xf>
    <xf numFmtId="0" fontId="23" fillId="0" borderId="11" xfId="0" quotePrefix="1" applyFont="1" applyBorder="1" applyAlignment="1" applyProtection="1">
      <alignment horizontal="center" vertical="center"/>
    </xf>
    <xf numFmtId="0" fontId="23" fillId="0" borderId="16" xfId="0" quotePrefix="1" applyFont="1" applyBorder="1" applyAlignment="1" applyProtection="1">
      <alignment horizontal="center" vertical="center"/>
    </xf>
    <xf numFmtId="0" fontId="52" fillId="25" borderId="11" xfId="0" applyFont="1" applyFill="1" applyBorder="1" applyAlignment="1" applyProtection="1">
      <alignment horizontal="center" vertical="center" wrapText="1" shrinkToFit="1"/>
    </xf>
    <xf numFmtId="0" fontId="52" fillId="25" borderId="16" xfId="0" applyFont="1" applyFill="1" applyBorder="1" applyAlignment="1" applyProtection="1">
      <alignment horizontal="center" vertical="center" wrapText="1" shrinkToFit="1"/>
    </xf>
    <xf numFmtId="0" fontId="28" fillId="0" borderId="71" xfId="0" applyFont="1" applyFill="1" applyBorder="1" applyAlignment="1" applyProtection="1">
      <alignment horizontal="left" vertical="center"/>
    </xf>
    <xf numFmtId="0" fontId="24" fillId="25" borderId="13" xfId="0" applyFont="1" applyFill="1" applyBorder="1" applyAlignment="1" applyProtection="1">
      <alignment horizontal="center" vertical="center"/>
      <protection hidden="1"/>
    </xf>
    <xf numFmtId="0" fontId="33" fillId="0" borderId="13" xfId="0" applyFont="1" applyFill="1" applyBorder="1" applyAlignment="1" applyProtection="1">
      <alignment horizontal="center" vertical="center"/>
      <protection hidden="1"/>
    </xf>
    <xf numFmtId="0" fontId="28" fillId="0" borderId="16" xfId="0" applyFont="1" applyFill="1" applyBorder="1" applyAlignment="1" applyProtection="1">
      <alignment horizontal="right" vertical="center"/>
      <protection locked="0"/>
    </xf>
    <xf numFmtId="0" fontId="28" fillId="0" borderId="65" xfId="0" applyFont="1" applyFill="1" applyBorder="1" applyAlignment="1" applyProtection="1">
      <alignment horizontal="right" vertical="center"/>
      <protection locked="0"/>
    </xf>
    <xf numFmtId="0" fontId="28" fillId="0" borderId="27" xfId="0" applyFont="1" applyFill="1" applyBorder="1" applyAlignment="1" applyProtection="1">
      <alignment horizontal="right" vertical="center"/>
      <protection locked="0"/>
    </xf>
    <xf numFmtId="0" fontId="28" fillId="0" borderId="105" xfId="0" applyFont="1" applyFill="1" applyBorder="1" applyAlignment="1" applyProtection="1">
      <alignment horizontal="right" vertical="center"/>
      <protection locked="0"/>
    </xf>
    <xf numFmtId="0" fontId="28" fillId="0" borderId="33" xfId="0" applyFont="1" applyFill="1" applyBorder="1" applyAlignment="1" applyProtection="1">
      <alignment horizontal="right" vertical="center"/>
    </xf>
    <xf numFmtId="0" fontId="28" fillId="0" borderId="64" xfId="0" applyFont="1" applyFill="1" applyBorder="1" applyAlignment="1" applyProtection="1">
      <alignment horizontal="right" vertical="center"/>
    </xf>
    <xf numFmtId="0" fontId="25" fillId="0" borderId="66" xfId="0" quotePrefix="1" applyFont="1" applyFill="1" applyBorder="1" applyAlignment="1" applyProtection="1">
      <alignment horizontal="right" vertical="center"/>
    </xf>
    <xf numFmtId="0" fontId="25" fillId="0" borderId="11" xfId="0" applyFont="1" applyFill="1" applyBorder="1" applyAlignment="1" applyProtection="1">
      <alignment horizontal="right" vertical="center"/>
    </xf>
    <xf numFmtId="0" fontId="28" fillId="0" borderId="66" xfId="0" applyFont="1" applyFill="1" applyBorder="1" applyAlignment="1" applyProtection="1">
      <alignment horizontal="right" vertical="center"/>
    </xf>
    <xf numFmtId="0" fontId="28" fillId="0" borderId="11" xfId="0" applyFont="1" applyFill="1" applyBorder="1" applyAlignment="1" applyProtection="1">
      <alignment horizontal="right" vertical="center"/>
    </xf>
    <xf numFmtId="0" fontId="25" fillId="0" borderId="66" xfId="0" applyFont="1" applyFill="1" applyBorder="1" applyAlignment="1" applyProtection="1">
      <alignment horizontal="right" vertical="center"/>
    </xf>
    <xf numFmtId="0" fontId="28" fillId="0" borderId="53" xfId="0" applyFont="1" applyFill="1" applyBorder="1" applyAlignment="1" applyProtection="1">
      <alignment horizontal="left" vertical="center"/>
    </xf>
    <xf numFmtId="0" fontId="28" fillId="0" borderId="90" xfId="0" applyFont="1" applyFill="1" applyBorder="1" applyAlignment="1" applyProtection="1">
      <alignment horizontal="left" vertical="center"/>
    </xf>
    <xf numFmtId="0" fontId="28" fillId="0" borderId="91" xfId="0" applyFont="1" applyFill="1" applyBorder="1" applyAlignment="1" applyProtection="1">
      <alignment horizontal="left" vertical="center"/>
    </xf>
    <xf numFmtId="0" fontId="28" fillId="0" borderId="92" xfId="0" applyFont="1" applyFill="1" applyBorder="1" applyAlignment="1" applyProtection="1">
      <alignment horizontal="left" vertical="center"/>
    </xf>
    <xf numFmtId="0" fontId="28" fillId="0" borderId="93" xfId="0" applyFont="1" applyFill="1" applyBorder="1" applyAlignment="1" applyProtection="1">
      <alignment horizontal="left" vertical="center"/>
    </xf>
    <xf numFmtId="0" fontId="28" fillId="0" borderId="83" xfId="0" applyFont="1" applyFill="1" applyBorder="1" applyAlignment="1" applyProtection="1">
      <alignment horizontal="left" vertical="center" wrapText="1"/>
      <protection locked="0"/>
    </xf>
    <xf numFmtId="0" fontId="28" fillId="0" borderId="84" xfId="0" applyFont="1" applyFill="1" applyBorder="1" applyAlignment="1" applyProtection="1">
      <alignment horizontal="left" vertical="center" wrapText="1"/>
      <protection locked="0"/>
    </xf>
    <xf numFmtId="0" fontId="28" fillId="0" borderId="85" xfId="0" applyFont="1" applyFill="1" applyBorder="1" applyAlignment="1" applyProtection="1">
      <alignment horizontal="left" vertical="center" wrapText="1"/>
      <protection locked="0"/>
    </xf>
    <xf numFmtId="0" fontId="24" fillId="0" borderId="20" xfId="0" applyFont="1" applyFill="1" applyBorder="1" applyAlignment="1" applyProtection="1">
      <alignment horizontal="left" vertical="center" wrapText="1"/>
      <protection hidden="1"/>
    </xf>
    <xf numFmtId="0" fontId="24" fillId="0" borderId="59" xfId="0" applyFont="1" applyFill="1" applyBorder="1" applyAlignment="1" applyProtection="1">
      <alignment horizontal="left" vertical="center" wrapText="1"/>
      <protection hidden="1"/>
    </xf>
    <xf numFmtId="0" fontId="24" fillId="0" borderId="28" xfId="0" applyFont="1" applyFill="1" applyBorder="1" applyAlignment="1" applyProtection="1">
      <alignment horizontal="left" vertical="center" wrapText="1"/>
      <protection hidden="1"/>
    </xf>
    <xf numFmtId="0" fontId="24" fillId="0" borderId="61" xfId="0" applyFont="1" applyFill="1" applyBorder="1" applyAlignment="1" applyProtection="1">
      <alignment horizontal="left" vertical="center" wrapText="1"/>
      <protection hidden="1"/>
    </xf>
    <xf numFmtId="0" fontId="28" fillId="0" borderId="60" xfId="0" applyFont="1" applyFill="1" applyBorder="1" applyAlignment="1" applyProtection="1">
      <alignment horizontal="left" vertical="center"/>
      <protection hidden="1"/>
    </xf>
    <xf numFmtId="0" fontId="28" fillId="0" borderId="61" xfId="0" applyFont="1" applyFill="1" applyBorder="1" applyAlignment="1" applyProtection="1">
      <alignment horizontal="left" vertical="center"/>
      <protection hidden="1"/>
    </xf>
    <xf numFmtId="0" fontId="28" fillId="0" borderId="77" xfId="0" applyFont="1" applyFill="1" applyBorder="1" applyAlignment="1" applyProtection="1">
      <alignment horizontal="left" vertical="center" wrapText="1"/>
    </xf>
    <xf numFmtId="0" fontId="28" fillId="0" borderId="88" xfId="0" applyFont="1" applyFill="1" applyBorder="1" applyAlignment="1" applyProtection="1">
      <alignment horizontal="left" vertical="center" wrapText="1"/>
    </xf>
    <xf numFmtId="0" fontId="28" fillId="0" borderId="99" xfId="0" applyFont="1" applyFill="1" applyBorder="1" applyAlignment="1" applyProtection="1">
      <alignment horizontal="center" vertical="center"/>
      <protection hidden="1"/>
    </xf>
    <xf numFmtId="0" fontId="24" fillId="0" borderId="25" xfId="0" applyFont="1" applyFill="1" applyBorder="1" applyAlignment="1" applyProtection="1">
      <alignment horizontal="left" vertical="center" wrapText="1"/>
      <protection hidden="1"/>
    </xf>
    <xf numFmtId="0" fontId="24" fillId="0" borderId="0" xfId="0" applyFont="1" applyFill="1" applyBorder="1" applyAlignment="1" applyProtection="1">
      <alignment horizontal="left" vertical="center" wrapText="1"/>
      <protection hidden="1"/>
    </xf>
    <xf numFmtId="0" fontId="24" fillId="0" borderId="18" xfId="0" applyFont="1" applyFill="1" applyBorder="1" applyAlignment="1" applyProtection="1">
      <alignment horizontal="left" vertical="center" wrapText="1"/>
      <protection hidden="1"/>
    </xf>
    <xf numFmtId="0" fontId="28" fillId="0" borderId="57" xfId="0" applyFont="1" applyFill="1" applyBorder="1" applyAlignment="1" applyProtection="1">
      <alignment horizontal="left" vertical="center"/>
      <protection hidden="1"/>
    </xf>
    <xf numFmtId="0" fontId="35" fillId="0" borderId="75" xfId="0" applyFont="1" applyFill="1" applyBorder="1" applyAlignment="1" applyProtection="1">
      <alignment horizontal="center" vertical="center"/>
      <protection locked="0"/>
    </xf>
    <xf numFmtId="0" fontId="35" fillId="0" borderId="76" xfId="0" applyFont="1" applyFill="1" applyBorder="1" applyAlignment="1" applyProtection="1">
      <alignment horizontal="center" vertical="center"/>
      <protection locked="0"/>
    </xf>
    <xf numFmtId="0" fontId="28" fillId="25" borderId="12" xfId="0" applyFont="1" applyFill="1" applyBorder="1" applyAlignment="1" applyProtection="1">
      <alignment horizontal="left" vertical="center"/>
      <protection hidden="1"/>
    </xf>
    <xf numFmtId="0" fontId="28" fillId="25" borderId="26" xfId="0" applyFont="1" applyFill="1" applyBorder="1" applyAlignment="1" applyProtection="1">
      <alignment horizontal="left" vertical="center"/>
      <protection hidden="1"/>
    </xf>
    <xf numFmtId="0" fontId="28" fillId="25" borderId="27" xfId="0" applyFont="1" applyFill="1" applyBorder="1" applyAlignment="1" applyProtection="1">
      <alignment horizontal="left" vertical="center"/>
      <protection hidden="1"/>
    </xf>
    <xf numFmtId="0" fontId="28" fillId="25" borderId="25" xfId="0" applyFont="1" applyFill="1" applyBorder="1" applyAlignment="1" applyProtection="1">
      <alignment horizontal="left" vertical="center"/>
      <protection hidden="1"/>
    </xf>
    <xf numFmtId="0" fontId="28" fillId="25" borderId="0" xfId="0" applyFont="1" applyFill="1" applyBorder="1" applyAlignment="1" applyProtection="1">
      <alignment horizontal="left" vertical="center"/>
      <protection hidden="1"/>
    </xf>
    <xf numFmtId="0" fontId="28" fillId="25" borderId="18" xfId="0" applyFont="1" applyFill="1" applyBorder="1" applyAlignment="1" applyProtection="1">
      <alignment horizontal="left" vertical="center"/>
      <protection hidden="1"/>
    </xf>
    <xf numFmtId="0" fontId="28" fillId="25" borderId="31" xfId="0" applyFont="1" applyFill="1" applyBorder="1" applyAlignment="1" applyProtection="1">
      <alignment horizontal="left" vertical="center"/>
      <protection hidden="1"/>
    </xf>
    <xf numFmtId="0" fontId="28" fillId="25" borderId="23" xfId="0" applyFont="1" applyFill="1" applyBorder="1" applyAlignment="1" applyProtection="1">
      <alignment horizontal="left" vertical="center"/>
      <protection hidden="1"/>
    </xf>
    <xf numFmtId="0" fontId="28" fillId="25" borderId="24" xfId="0" applyFont="1" applyFill="1" applyBorder="1" applyAlignment="1" applyProtection="1">
      <alignment horizontal="left" vertical="center"/>
      <protection hidden="1"/>
    </xf>
    <xf numFmtId="0" fontId="28" fillId="25" borderId="11" xfId="0" applyFont="1" applyFill="1" applyBorder="1" applyAlignment="1" applyProtection="1">
      <alignment horizontal="left" vertical="center"/>
      <protection hidden="1"/>
    </xf>
    <xf numFmtId="0" fontId="28" fillId="25" borderId="13" xfId="0" applyFont="1" applyFill="1" applyBorder="1" applyAlignment="1" applyProtection="1">
      <alignment horizontal="left" vertical="center"/>
      <protection hidden="1"/>
    </xf>
    <xf numFmtId="0" fontId="28" fillId="25" borderId="16" xfId="0" applyFont="1" applyFill="1" applyBorder="1" applyAlignment="1" applyProtection="1">
      <alignment horizontal="left" vertical="center"/>
      <protection hidden="1"/>
    </xf>
    <xf numFmtId="0" fontId="27" fillId="25" borderId="11" xfId="0" applyFont="1" applyFill="1" applyBorder="1" applyAlignment="1" applyProtection="1">
      <alignment horizontal="center" vertical="center"/>
    </xf>
    <xf numFmtId="0" fontId="27" fillId="25" borderId="13" xfId="0" applyFont="1" applyFill="1" applyBorder="1" applyAlignment="1" applyProtection="1">
      <alignment horizontal="center" vertical="center"/>
    </xf>
    <xf numFmtId="0" fontId="27" fillId="25" borderId="16" xfId="0" applyFont="1" applyFill="1" applyBorder="1" applyAlignment="1" applyProtection="1">
      <alignment horizontal="center" vertical="center"/>
    </xf>
    <xf numFmtId="0" fontId="28" fillId="25" borderId="11" xfId="0" applyFont="1" applyFill="1" applyBorder="1" applyAlignment="1" applyProtection="1">
      <alignment horizontal="left" vertical="center" wrapText="1"/>
    </xf>
    <xf numFmtId="0" fontId="28" fillId="25" borderId="13" xfId="0" applyFont="1" applyFill="1" applyBorder="1" applyAlignment="1" applyProtection="1">
      <alignment horizontal="left" vertical="center" wrapText="1"/>
    </xf>
    <xf numFmtId="0" fontId="28" fillId="25" borderId="16" xfId="0" applyFont="1" applyFill="1" applyBorder="1" applyAlignment="1" applyProtection="1">
      <alignment horizontal="left" vertical="center" wrapText="1"/>
    </xf>
    <xf numFmtId="0" fontId="27" fillId="25" borderId="11" xfId="0" applyFont="1" applyFill="1" applyBorder="1" applyAlignment="1" applyProtection="1">
      <alignment horizontal="center" vertical="center"/>
      <protection hidden="1"/>
    </xf>
    <xf numFmtId="0" fontId="27" fillId="25" borderId="13" xfId="0" applyFont="1" applyFill="1" applyBorder="1" applyAlignment="1" applyProtection="1">
      <alignment horizontal="center" vertical="center"/>
      <protection hidden="1"/>
    </xf>
    <xf numFmtId="0" fontId="27" fillId="25" borderId="16" xfId="0" applyFont="1" applyFill="1" applyBorder="1" applyAlignment="1" applyProtection="1">
      <alignment horizontal="center" vertical="center"/>
      <protection hidden="1"/>
    </xf>
    <xf numFmtId="0" fontId="28" fillId="25" borderId="11" xfId="0" applyFont="1" applyFill="1" applyBorder="1" applyAlignment="1" applyProtection="1">
      <alignment horizontal="left" vertical="center" wrapText="1"/>
      <protection hidden="1"/>
    </xf>
    <xf numFmtId="0" fontId="28" fillId="25" borderId="13" xfId="0" applyFont="1" applyFill="1" applyBorder="1" applyAlignment="1" applyProtection="1">
      <alignment horizontal="left" vertical="center" wrapText="1"/>
      <protection hidden="1"/>
    </xf>
    <xf numFmtId="0" fontId="28" fillId="25" borderId="16" xfId="0" applyFont="1" applyFill="1" applyBorder="1" applyAlignment="1" applyProtection="1">
      <alignment horizontal="left" vertical="center" wrapText="1"/>
      <protection hidden="1"/>
    </xf>
    <xf numFmtId="0" fontId="24" fillId="25" borderId="11" xfId="0" applyFont="1" applyFill="1" applyBorder="1" applyAlignment="1" applyProtection="1">
      <alignment horizontal="left" vertical="center" wrapText="1"/>
    </xf>
    <xf numFmtId="0" fontId="24" fillId="25" borderId="13" xfId="0" applyFont="1" applyFill="1" applyBorder="1" applyAlignment="1" applyProtection="1">
      <alignment horizontal="left" vertical="center" wrapText="1"/>
    </xf>
    <xf numFmtId="0" fontId="24" fillId="25" borderId="16" xfId="0" applyFont="1" applyFill="1" applyBorder="1" applyAlignment="1" applyProtection="1">
      <alignment horizontal="left" vertical="center" wrapText="1"/>
    </xf>
    <xf numFmtId="0" fontId="28" fillId="0" borderId="120" xfId="0" applyFont="1" applyBorder="1" applyAlignment="1" applyProtection="1">
      <alignment horizontal="left" vertical="center" wrapText="1"/>
      <protection locked="0"/>
    </xf>
    <xf numFmtId="0" fontId="28" fillId="0" borderId="106" xfId="0" applyFont="1" applyBorder="1" applyAlignment="1" applyProtection="1">
      <alignment horizontal="left" vertical="center" wrapText="1"/>
      <protection locked="0"/>
    </xf>
    <xf numFmtId="0" fontId="28" fillId="0" borderId="121" xfId="0" applyFont="1" applyBorder="1" applyAlignment="1" applyProtection="1">
      <alignment horizontal="left" vertical="center" wrapText="1"/>
      <protection locked="0"/>
    </xf>
    <xf numFmtId="0" fontId="28" fillId="0" borderId="122" xfId="0" applyFont="1" applyBorder="1" applyAlignment="1" applyProtection="1">
      <alignment horizontal="left" vertical="center" wrapText="1"/>
      <protection locked="0"/>
    </xf>
    <xf numFmtId="0" fontId="28" fillId="0" borderId="18" xfId="0" applyFont="1" applyBorder="1" applyAlignment="1" applyProtection="1">
      <alignment horizontal="left" vertical="center" wrapText="1"/>
      <protection locked="0"/>
    </xf>
    <xf numFmtId="0" fontId="28" fillId="0" borderId="123" xfId="0" applyFont="1" applyBorder="1" applyAlignment="1" applyProtection="1">
      <alignment horizontal="left" vertical="center" wrapText="1"/>
      <protection locked="0"/>
    </xf>
    <xf numFmtId="0" fontId="28" fillId="0" borderId="124" xfId="0" applyFont="1" applyBorder="1" applyAlignment="1" applyProtection="1">
      <alignment horizontal="left" vertical="center" wrapText="1"/>
      <protection locked="0"/>
    </xf>
    <xf numFmtId="0" fontId="28" fillId="0" borderId="125" xfId="0" applyFont="1" applyBorder="1" applyAlignment="1" applyProtection="1">
      <alignment horizontal="left" vertical="center" wrapText="1"/>
      <protection locked="0"/>
    </xf>
    <xf numFmtId="0" fontId="28" fillId="0" borderId="11" xfId="0" applyFont="1" applyFill="1" applyBorder="1" applyAlignment="1" applyProtection="1">
      <alignment horizontal="left" vertical="center"/>
      <protection hidden="1"/>
    </xf>
    <xf numFmtId="0" fontId="28" fillId="0" borderId="13" xfId="0" applyFont="1" applyFill="1" applyBorder="1" applyAlignment="1" applyProtection="1">
      <alignment horizontal="left" vertical="center"/>
      <protection hidden="1"/>
    </xf>
    <xf numFmtId="20" fontId="28" fillId="0" borderId="29" xfId="0" applyNumberFormat="1" applyFont="1" applyFill="1" applyBorder="1" applyAlignment="1" applyProtection="1">
      <alignment horizontal="left" vertical="center"/>
      <protection hidden="1"/>
    </xf>
    <xf numFmtId="20" fontId="28" fillId="0" borderId="28" xfId="0" applyNumberFormat="1" applyFont="1" applyFill="1" applyBorder="1" applyAlignment="1" applyProtection="1">
      <alignment horizontal="left" vertical="center"/>
      <protection hidden="1"/>
    </xf>
    <xf numFmtId="20" fontId="28" fillId="0" borderId="28" xfId="0" applyNumberFormat="1" applyFont="1" applyFill="1" applyBorder="1" applyAlignment="1" applyProtection="1">
      <alignment horizontal="center" vertical="center"/>
      <protection hidden="1"/>
    </xf>
    <xf numFmtId="0" fontId="28" fillId="25" borderId="36" xfId="0" applyFont="1" applyFill="1" applyBorder="1" applyAlignment="1" applyProtection="1">
      <alignment horizontal="center" vertical="center"/>
      <protection hidden="1"/>
    </xf>
    <xf numFmtId="0" fontId="28" fillId="25" borderId="37" xfId="0" applyFont="1" applyFill="1" applyBorder="1" applyAlignment="1" applyProtection="1">
      <alignment horizontal="center" vertical="center"/>
      <protection hidden="1"/>
    </xf>
    <xf numFmtId="0" fontId="27" fillId="25" borderId="117" xfId="0" applyFont="1" applyFill="1" applyBorder="1" applyAlignment="1" applyProtection="1">
      <alignment horizontal="center" vertical="center"/>
    </xf>
    <xf numFmtId="0" fontId="27" fillId="25" borderId="118" xfId="0" applyFont="1" applyFill="1" applyBorder="1" applyAlignment="1" applyProtection="1">
      <alignment horizontal="center" vertical="center"/>
    </xf>
    <xf numFmtId="0" fontId="27" fillId="25" borderId="119" xfId="0" applyFont="1" applyFill="1" applyBorder="1" applyAlignment="1" applyProtection="1">
      <alignment horizontal="center" vertical="center"/>
    </xf>
    <xf numFmtId="0" fontId="28" fillId="0" borderId="126" xfId="0" applyFont="1" applyBorder="1" applyAlignment="1" applyProtection="1">
      <alignment horizontal="left" vertical="center" wrapText="1"/>
      <protection locked="0"/>
    </xf>
    <xf numFmtId="0" fontId="28" fillId="0" borderId="127" xfId="0" applyFont="1" applyBorder="1" applyAlignment="1" applyProtection="1">
      <alignment horizontal="left" vertical="center" wrapText="1"/>
      <protection locked="0"/>
    </xf>
    <xf numFmtId="0" fontId="28" fillId="0" borderId="25" xfId="0" applyFont="1" applyBorder="1" applyAlignment="1" applyProtection="1">
      <alignment horizontal="left" vertical="center" wrapText="1"/>
      <protection locked="0"/>
    </xf>
    <xf numFmtId="0" fontId="28" fillId="0" borderId="102" xfId="0" applyFont="1" applyBorder="1" applyAlignment="1" applyProtection="1">
      <alignment horizontal="left" vertical="center" wrapText="1"/>
      <protection locked="0"/>
    </xf>
    <xf numFmtId="0" fontId="28" fillId="0" borderId="128" xfId="0" applyFont="1" applyBorder="1" applyAlignment="1" applyProtection="1">
      <alignment horizontal="left" vertical="center" wrapText="1"/>
      <protection locked="0"/>
    </xf>
    <xf numFmtId="0" fontId="28" fillId="0" borderId="129" xfId="0" applyFont="1" applyBorder="1" applyAlignment="1" applyProtection="1">
      <alignment horizontal="left" vertical="center" wrapText="1"/>
      <protection locked="0"/>
    </xf>
    <xf numFmtId="0" fontId="28" fillId="0" borderId="70" xfId="0" applyFont="1" applyFill="1" applyBorder="1" applyAlignment="1" applyProtection="1">
      <alignment horizontal="right" vertical="center"/>
      <protection locked="0"/>
    </xf>
    <xf numFmtId="0" fontId="28" fillId="0" borderId="11" xfId="0" applyFont="1" applyFill="1" applyBorder="1" applyAlignment="1" applyProtection="1">
      <alignment horizontal="right" vertical="center"/>
      <protection locked="0"/>
    </xf>
    <xf numFmtId="0" fontId="28" fillId="0" borderId="66" xfId="0" applyFont="1" applyBorder="1" applyAlignment="1" applyProtection="1">
      <alignment horizontal="right" vertical="center"/>
      <protection locked="0"/>
    </xf>
    <xf numFmtId="0" fontId="28" fillId="0" borderId="10" xfId="0" applyFont="1" applyBorder="1" applyAlignment="1" applyProtection="1">
      <alignment horizontal="right" vertical="center"/>
      <protection locked="0"/>
    </xf>
    <xf numFmtId="0" fontId="28" fillId="0" borderId="65" xfId="0" applyFont="1" applyBorder="1" applyAlignment="1" applyProtection="1">
      <alignment horizontal="right" vertical="center"/>
      <protection locked="0"/>
    </xf>
    <xf numFmtId="0" fontId="28" fillId="0" borderId="30" xfId="0" applyFont="1" applyBorder="1" applyAlignment="1" applyProtection="1">
      <alignment horizontal="right" vertical="center"/>
      <protection locked="0"/>
    </xf>
    <xf numFmtId="0" fontId="28" fillId="0" borderId="13" xfId="0" applyFont="1" applyBorder="1" applyAlignment="1" applyProtection="1">
      <alignment horizontal="right" vertical="center"/>
      <protection locked="0"/>
    </xf>
    <xf numFmtId="0" fontId="28" fillId="0" borderId="71" xfId="0" applyFont="1" applyBorder="1" applyAlignment="1" applyProtection="1">
      <alignment horizontal="right" vertical="center"/>
      <protection locked="0"/>
    </xf>
    <xf numFmtId="0" fontId="28" fillId="0" borderId="67" xfId="0" applyFont="1" applyFill="1" applyBorder="1" applyAlignment="1" applyProtection="1">
      <alignment horizontal="right" vertical="center" wrapText="1"/>
      <protection locked="0"/>
    </xf>
    <xf numFmtId="0" fontId="28" fillId="0" borderId="68" xfId="0" applyFont="1" applyFill="1" applyBorder="1" applyAlignment="1" applyProtection="1">
      <alignment horizontal="right" vertical="center" wrapText="1"/>
      <protection locked="0"/>
    </xf>
    <xf numFmtId="0" fontId="28" fillId="0" borderId="69" xfId="0" applyFont="1" applyFill="1" applyBorder="1" applyAlignment="1" applyProtection="1">
      <alignment horizontal="right" vertical="center" wrapText="1"/>
      <protection locked="0"/>
    </xf>
    <xf numFmtId="49" fontId="28" fillId="0" borderId="19" xfId="0" applyNumberFormat="1" applyFont="1" applyFill="1" applyBorder="1" applyAlignment="1" applyProtection="1">
      <alignment horizontal="center" vertical="center"/>
      <protection hidden="1"/>
    </xf>
    <xf numFmtId="0" fontId="27" fillId="25" borderId="11" xfId="0" applyFont="1" applyFill="1" applyBorder="1" applyAlignment="1" applyProtection="1">
      <alignment horizontal="center" vertical="center" wrapText="1" shrinkToFit="1"/>
      <protection hidden="1"/>
    </xf>
    <xf numFmtId="0" fontId="27" fillId="25" borderId="16" xfId="0" applyFont="1" applyFill="1" applyBorder="1" applyAlignment="1" applyProtection="1">
      <alignment horizontal="center" vertical="center" wrapText="1" shrinkToFit="1"/>
      <protection hidden="1"/>
    </xf>
    <xf numFmtId="0" fontId="45" fillId="0" borderId="70" xfId="0" applyFont="1" applyFill="1" applyBorder="1" applyAlignment="1" applyProtection="1">
      <alignment horizontal="center" vertical="center"/>
      <protection hidden="1"/>
    </xf>
    <xf numFmtId="0" fontId="45" fillId="0" borderId="10" xfId="0" applyFont="1" applyFill="1" applyBorder="1" applyAlignment="1" applyProtection="1">
      <alignment horizontal="center" vertical="center"/>
      <protection hidden="1"/>
    </xf>
    <xf numFmtId="0" fontId="24" fillId="0" borderId="110" xfId="0" applyFont="1" applyFill="1" applyBorder="1" applyAlignment="1" applyProtection="1">
      <alignment horizontal="left" vertical="center" wrapText="1"/>
      <protection hidden="1"/>
    </xf>
    <xf numFmtId="0" fontId="24" fillId="0" borderId="113" xfId="0" applyFont="1" applyFill="1" applyBorder="1" applyAlignment="1" applyProtection="1">
      <alignment horizontal="left" vertical="center" wrapText="1"/>
      <protection hidden="1"/>
    </xf>
    <xf numFmtId="0" fontId="24" fillId="0" borderId="114" xfId="0" applyFont="1" applyFill="1" applyBorder="1" applyAlignment="1" applyProtection="1">
      <alignment horizontal="left" vertical="center" wrapText="1"/>
      <protection hidden="1"/>
    </xf>
    <xf numFmtId="49" fontId="28" fillId="0" borderId="21" xfId="0" applyNumberFormat="1" applyFont="1" applyFill="1" applyBorder="1" applyAlignment="1" applyProtection="1">
      <alignment horizontal="left" vertical="center"/>
      <protection hidden="1"/>
    </xf>
    <xf numFmtId="49" fontId="28" fillId="0" borderId="19" xfId="0" applyNumberFormat="1" applyFont="1" applyFill="1" applyBorder="1" applyAlignment="1" applyProtection="1">
      <alignment horizontal="left" vertical="center"/>
      <protection hidden="1"/>
    </xf>
    <xf numFmtId="49" fontId="28" fillId="0" borderId="22" xfId="0" applyNumberFormat="1" applyFont="1" applyFill="1" applyBorder="1" applyAlignment="1" applyProtection="1">
      <alignment horizontal="left" vertical="center"/>
      <protection hidden="1"/>
    </xf>
    <xf numFmtId="49" fontId="28" fillId="0" borderId="20" xfId="0" applyNumberFormat="1" applyFont="1" applyFill="1" applyBorder="1" applyAlignment="1" applyProtection="1">
      <alignment horizontal="left" vertical="center"/>
      <protection hidden="1"/>
    </xf>
    <xf numFmtId="49" fontId="28" fillId="0" borderId="29" xfId="0" applyNumberFormat="1" applyFont="1" applyFill="1" applyBorder="1" applyAlignment="1" applyProtection="1">
      <alignment horizontal="left" vertical="center"/>
      <protection hidden="1"/>
    </xf>
    <xf numFmtId="49" fontId="28" fillId="0" borderId="28" xfId="0" applyNumberFormat="1" applyFont="1" applyFill="1" applyBorder="1" applyAlignment="1" applyProtection="1">
      <alignment horizontal="left" vertical="center"/>
      <protection hidden="1"/>
    </xf>
    <xf numFmtId="0" fontId="28" fillId="0" borderId="10" xfId="0" quotePrefix="1" applyFont="1" applyBorder="1" applyAlignment="1" applyProtection="1">
      <alignment horizontal="center" vertical="center"/>
    </xf>
    <xf numFmtId="0" fontId="28" fillId="0" borderId="10" xfId="0" applyFont="1" applyBorder="1" applyAlignment="1" applyProtection="1">
      <alignment horizontal="left" vertical="center"/>
    </xf>
    <xf numFmtId="0" fontId="28" fillId="0" borderId="11" xfId="0" applyFont="1" applyBorder="1" applyAlignment="1" applyProtection="1">
      <alignment horizontal="left" vertical="center"/>
    </xf>
    <xf numFmtId="0" fontId="28" fillId="0" borderId="66" xfId="0" applyFont="1" applyFill="1" applyBorder="1" applyAlignment="1" applyProtection="1">
      <alignment horizontal="right" vertical="center" wrapText="1"/>
      <protection locked="0"/>
    </xf>
    <xf numFmtId="0" fontId="28" fillId="0" borderId="10" xfId="0" applyFont="1" applyFill="1" applyBorder="1" applyAlignment="1" applyProtection="1">
      <alignment horizontal="right" vertical="center" wrapText="1"/>
      <protection locked="0"/>
    </xf>
    <xf numFmtId="0" fontId="28" fillId="0" borderId="65" xfId="0" applyFont="1" applyFill="1" applyBorder="1" applyAlignment="1" applyProtection="1">
      <alignment horizontal="right" vertical="center" wrapText="1"/>
      <protection locked="0"/>
    </xf>
    <xf numFmtId="0" fontId="24" fillId="0" borderId="81" xfId="0" applyFont="1" applyFill="1" applyBorder="1" applyAlignment="1" applyProtection="1">
      <alignment horizontal="right" vertical="center"/>
    </xf>
    <xf numFmtId="0" fontId="24" fillId="0" borderId="31" xfId="0" applyFont="1" applyFill="1" applyBorder="1" applyAlignment="1" applyProtection="1">
      <alignment horizontal="right" vertical="center"/>
    </xf>
    <xf numFmtId="0" fontId="24" fillId="0" borderId="103" xfId="0" applyFont="1" applyFill="1" applyBorder="1" applyAlignment="1" applyProtection="1">
      <alignment horizontal="right" vertical="center"/>
    </xf>
    <xf numFmtId="0" fontId="24" fillId="0" borderId="12" xfId="0" applyFont="1" applyFill="1" applyBorder="1" applyAlignment="1" applyProtection="1">
      <alignment horizontal="right" vertical="center"/>
    </xf>
    <xf numFmtId="0" fontId="28" fillId="0" borderId="36" xfId="0" applyFont="1" applyFill="1" applyBorder="1" applyAlignment="1" applyProtection="1">
      <alignment horizontal="left" vertical="center" wrapText="1"/>
    </xf>
    <xf numFmtId="0" fontId="28" fillId="0" borderId="12" xfId="0" applyFont="1" applyFill="1" applyBorder="1" applyAlignment="1" applyProtection="1">
      <alignment horizontal="left" vertical="center" wrapText="1"/>
    </xf>
    <xf numFmtId="0" fontId="28" fillId="25" borderId="12" xfId="0" applyFont="1" applyFill="1" applyBorder="1" applyAlignment="1" applyProtection="1">
      <alignment horizontal="left" vertical="center" wrapText="1"/>
    </xf>
    <xf numFmtId="0" fontId="28" fillId="25" borderId="26" xfId="0" applyFont="1" applyFill="1" applyBorder="1" applyAlignment="1" applyProtection="1">
      <alignment horizontal="left" vertical="center" wrapText="1"/>
    </xf>
    <xf numFmtId="0" fontId="28" fillId="25" borderId="27" xfId="0" applyFont="1" applyFill="1" applyBorder="1" applyAlignment="1" applyProtection="1">
      <alignment horizontal="left" vertical="center" wrapText="1"/>
    </xf>
    <xf numFmtId="0" fontId="28" fillId="0" borderId="12" xfId="0" quotePrefix="1" applyFont="1" applyBorder="1" applyAlignment="1" applyProtection="1">
      <alignment horizontal="center" vertical="center"/>
    </xf>
    <xf numFmtId="0" fontId="28" fillId="0" borderId="27" xfId="0" quotePrefix="1" applyFont="1" applyBorder="1" applyAlignment="1" applyProtection="1">
      <alignment horizontal="center" vertical="center"/>
    </xf>
    <xf numFmtId="0" fontId="28" fillId="0" borderId="107" xfId="0" applyFont="1" applyFill="1" applyBorder="1" applyAlignment="1" applyProtection="1">
      <alignment horizontal="left" vertical="center"/>
      <protection hidden="1"/>
    </xf>
    <xf numFmtId="0" fontId="45" fillId="0" borderId="51" xfId="0" applyFont="1" applyFill="1" applyBorder="1" applyAlignment="1" applyProtection="1">
      <alignment horizontal="center" vertical="center"/>
      <protection hidden="1"/>
    </xf>
    <xf numFmtId="0" fontId="28" fillId="0" borderId="31" xfId="0" applyFont="1" applyFill="1" applyBorder="1" applyAlignment="1" applyProtection="1">
      <alignment horizontal="left" vertical="center"/>
      <protection hidden="1"/>
    </xf>
    <xf numFmtId="0" fontId="28" fillId="0" borderId="23" xfId="0" applyFont="1" applyFill="1" applyBorder="1" applyAlignment="1" applyProtection="1">
      <alignment horizontal="left" vertical="center"/>
      <protection hidden="1"/>
    </xf>
    <xf numFmtId="0" fontId="28" fillId="0" borderId="23" xfId="0" applyFont="1" applyFill="1" applyBorder="1" applyAlignment="1" applyProtection="1">
      <alignment horizontal="center" vertical="center"/>
      <protection hidden="1"/>
    </xf>
    <xf numFmtId="0" fontId="28" fillId="0" borderId="74" xfId="0" applyFont="1" applyFill="1" applyBorder="1" applyAlignment="1" applyProtection="1">
      <alignment horizontal="center" vertical="center"/>
      <protection hidden="1"/>
    </xf>
    <xf numFmtId="0" fontId="65" fillId="24" borderId="0" xfId="0" applyFont="1" applyFill="1" applyBorder="1" applyAlignment="1" applyProtection="1">
      <alignment horizontal="left"/>
    </xf>
    <xf numFmtId="0" fontId="33" fillId="0" borderId="10" xfId="0" applyFont="1" applyFill="1" applyBorder="1" applyAlignment="1" applyProtection="1">
      <alignment horizontal="center" vertical="center"/>
      <protection hidden="1"/>
    </xf>
    <xf numFmtId="0" fontId="28" fillId="0" borderId="13" xfId="0" applyFont="1" applyFill="1" applyBorder="1" applyAlignment="1" applyProtection="1">
      <alignment horizontal="right" vertical="center"/>
      <protection locked="0"/>
    </xf>
    <xf numFmtId="0" fontId="24" fillId="25" borderId="10" xfId="0" applyFont="1" applyFill="1" applyBorder="1" applyAlignment="1" applyProtection="1">
      <alignment horizontal="center" vertical="center"/>
      <protection hidden="1"/>
    </xf>
    <xf numFmtId="0" fontId="28" fillId="0" borderId="95" xfId="0" applyFont="1" applyFill="1" applyBorder="1" applyAlignment="1" applyProtection="1">
      <alignment horizontal="left" vertical="center" wrapText="1"/>
    </xf>
    <xf numFmtId="0" fontId="24" fillId="0" borderId="0" xfId="0" applyFont="1">
      <alignment vertical="center"/>
    </xf>
    <xf numFmtId="0" fontId="28" fillId="0" borderId="17" xfId="0" applyFont="1" applyFill="1" applyBorder="1" applyAlignment="1" applyProtection="1">
      <alignment horizontal="left" vertical="center" wrapText="1"/>
    </xf>
    <xf numFmtId="0" fontId="28" fillId="0" borderId="14" xfId="0" applyFont="1" applyFill="1" applyBorder="1" applyAlignment="1" applyProtection="1">
      <alignment horizontal="right" vertical="center"/>
      <protection locked="0"/>
    </xf>
    <xf numFmtId="0" fontId="24" fillId="0" borderId="95" xfId="0" applyFont="1" applyFill="1" applyBorder="1" applyAlignment="1" applyProtection="1">
      <alignment horizontal="left" vertical="center" wrapText="1"/>
    </xf>
    <xf numFmtId="0" fontId="28" fillId="0" borderId="19" xfId="0" applyFont="1" applyFill="1" applyBorder="1" applyAlignment="1" applyProtection="1">
      <alignment horizontal="left" vertical="center" wrapText="1"/>
      <protection hidden="1"/>
    </xf>
    <xf numFmtId="0" fontId="28" fillId="0" borderId="60" xfId="0" applyFont="1" applyFill="1" applyBorder="1" applyAlignment="1" applyProtection="1">
      <alignment horizontal="left" vertical="center" wrapText="1"/>
      <protection hidden="1"/>
    </xf>
    <xf numFmtId="0" fontId="28" fillId="0" borderId="20" xfId="0" applyFont="1" applyFill="1" applyBorder="1" applyAlignment="1" applyProtection="1">
      <alignment horizontal="left" vertical="center" wrapText="1"/>
      <protection hidden="1"/>
    </xf>
    <xf numFmtId="0" fontId="28" fillId="0" borderId="59" xfId="0" applyFont="1" applyFill="1" applyBorder="1" applyAlignment="1" applyProtection="1">
      <alignment horizontal="left" vertical="center" wrapText="1"/>
      <protection hidden="1"/>
    </xf>
    <xf numFmtId="0" fontId="23" fillId="0" borderId="70" xfId="0" applyFont="1" applyFill="1" applyBorder="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65" xfId="0" applyFont="1" applyFill="1" applyBorder="1" applyAlignment="1" applyProtection="1">
      <alignment horizontal="center" vertical="center"/>
      <protection locked="0"/>
    </xf>
    <xf numFmtId="0" fontId="63" fillId="0" borderId="72" xfId="0" applyFont="1" applyFill="1" applyBorder="1" applyAlignment="1" applyProtection="1">
      <alignment horizontal="center" vertical="center"/>
      <protection hidden="1"/>
    </xf>
    <xf numFmtId="20" fontId="24" fillId="0" borderId="20" xfId="0" applyNumberFormat="1" applyFont="1" applyFill="1" applyBorder="1" applyAlignment="1" applyProtection="1">
      <alignment horizontal="left" vertical="center" wrapText="1"/>
      <protection hidden="1"/>
    </xf>
    <xf numFmtId="0" fontId="28" fillId="0" borderId="33" xfId="0" applyFont="1" applyBorder="1" applyAlignment="1" applyProtection="1">
      <alignment horizontal="left" vertical="center" wrapText="1"/>
      <protection locked="0"/>
    </xf>
    <xf numFmtId="0" fontId="28" fillId="0" borderId="34" xfId="0" applyFont="1" applyBorder="1" applyAlignment="1" applyProtection="1">
      <alignment horizontal="left" vertical="center" wrapText="1"/>
      <protection locked="0"/>
    </xf>
    <xf numFmtId="0" fontId="28" fillId="0" borderId="81" xfId="0" applyFont="1" applyBorder="1" applyAlignment="1" applyProtection="1">
      <alignment horizontal="left" vertical="center" wrapText="1"/>
      <protection locked="0"/>
    </xf>
    <xf numFmtId="0" fontId="28" fillId="0" borderId="37" xfId="0" applyFont="1" applyBorder="1" applyAlignment="1" applyProtection="1">
      <alignment horizontal="left" vertical="center" wrapText="1"/>
      <protection locked="0"/>
    </xf>
    <xf numFmtId="0" fontId="28" fillId="0" borderId="67" xfId="0" applyFont="1" applyBorder="1" applyAlignment="1" applyProtection="1">
      <alignment horizontal="left" vertical="center" wrapText="1"/>
      <protection locked="0"/>
    </xf>
    <xf numFmtId="0" fontId="28" fillId="0" borderId="68" xfId="0" applyFont="1" applyBorder="1" applyAlignment="1" applyProtection="1">
      <alignment horizontal="left" vertical="center" wrapText="1"/>
      <protection locked="0"/>
    </xf>
    <xf numFmtId="0" fontId="28" fillId="0" borderId="35" xfId="0" applyFont="1" applyBorder="1" applyAlignment="1" applyProtection="1">
      <alignment horizontal="left" vertical="center" wrapText="1"/>
      <protection locked="0"/>
    </xf>
    <xf numFmtId="0" fontId="28" fillId="0" borderId="82" xfId="0" applyFont="1" applyBorder="1" applyAlignment="1" applyProtection="1">
      <alignment horizontal="left" vertical="center" wrapText="1"/>
      <protection locked="0"/>
    </xf>
    <xf numFmtId="0" fontId="28" fillId="0" borderId="69" xfId="0" applyFont="1" applyBorder="1" applyAlignment="1" applyProtection="1">
      <alignment horizontal="left" vertical="center" wrapText="1"/>
      <protection locked="0"/>
    </xf>
    <xf numFmtId="20" fontId="28" fillId="0" borderId="22" xfId="0" applyNumberFormat="1" applyFont="1" applyFill="1" applyBorder="1" applyAlignment="1" applyProtection="1">
      <alignment vertical="center"/>
      <protection hidden="1"/>
    </xf>
    <xf numFmtId="20" fontId="28" fillId="0" borderId="20" xfId="0" applyNumberFormat="1" applyFont="1" applyFill="1" applyBorder="1" applyAlignment="1" applyProtection="1">
      <alignment vertical="center"/>
      <protection hidden="1"/>
    </xf>
    <xf numFmtId="20" fontId="28" fillId="0" borderId="29" xfId="0" applyNumberFormat="1" applyFont="1" applyFill="1" applyBorder="1" applyAlignment="1" applyProtection="1">
      <alignment vertical="center"/>
      <protection hidden="1"/>
    </xf>
    <xf numFmtId="20" fontId="28" fillId="0" borderId="28" xfId="0" applyNumberFormat="1" applyFont="1" applyFill="1" applyBorder="1" applyAlignment="1" applyProtection="1">
      <alignment vertical="center"/>
      <protection hidden="1"/>
    </xf>
    <xf numFmtId="0" fontId="28" fillId="0" borderId="21" xfId="0" applyFont="1" applyFill="1" applyBorder="1" applyAlignment="1" applyProtection="1">
      <alignment vertical="center"/>
      <protection hidden="1"/>
    </xf>
    <xf numFmtId="0" fontId="28" fillId="0" borderId="19" xfId="0" applyFont="1" applyFill="1" applyBorder="1" applyAlignment="1" applyProtection="1">
      <alignment vertical="center"/>
      <protection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3 2" xfId="42"/>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62">
    <dxf>
      <fill>
        <patternFill>
          <bgColor theme="5" tint="0.79998168889431442"/>
        </patternFill>
      </fill>
    </dxf>
    <dxf>
      <fill>
        <patternFill>
          <bgColor theme="5" tint="0.79998168889431442"/>
        </patternFill>
      </fill>
    </dxf>
    <dxf>
      <fill>
        <patternFill>
          <bgColor theme="5" tint="0.79998168889431442"/>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34998626667073579"/>
        </patternFill>
      </fill>
    </dxf>
    <dxf>
      <fill>
        <patternFill>
          <bgColor theme="0" tint="-0.34998626667073579"/>
        </patternFill>
      </fill>
    </dxf>
    <dxf>
      <fill>
        <patternFill>
          <bgColor theme="5" tint="0.79998168889431442"/>
        </patternFill>
      </fill>
    </dxf>
    <dxf>
      <fill>
        <patternFill>
          <bgColor theme="0" tint="-0.34998626667073579"/>
        </patternFill>
      </fill>
    </dxf>
    <dxf>
      <fill>
        <patternFill>
          <bgColor theme="5" tint="0.7999816888943144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CC"/>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5" tint="0.79998168889431442"/>
        </patternFill>
      </fill>
    </dxf>
    <dxf>
      <fill>
        <patternFill>
          <bgColor theme="1"/>
        </patternFill>
      </fill>
    </dxf>
    <dxf>
      <fill>
        <patternFill>
          <bgColor theme="5" tint="0.79998168889431442"/>
        </patternFill>
      </fill>
    </dxf>
    <dxf>
      <fill>
        <patternFill>
          <bgColor theme="1"/>
        </patternFill>
      </fill>
    </dxf>
    <dxf>
      <fill>
        <patternFill>
          <bgColor theme="5" tint="0.7999816888943144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CC"/>
        </patternFill>
      </fill>
    </dxf>
    <dxf>
      <fill>
        <patternFill>
          <bgColor theme="5" tint="0.79998168889431442"/>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5" tint="0.79998168889431442"/>
        </patternFill>
      </fill>
    </dxf>
    <dxf>
      <fill>
        <patternFill>
          <bgColor theme="5" tint="0.79998168889431442"/>
        </patternFill>
      </fill>
    </dxf>
    <dxf>
      <fill>
        <patternFill>
          <bgColor theme="1"/>
        </patternFill>
      </fill>
    </dxf>
    <dxf>
      <fill>
        <patternFill>
          <bgColor theme="5" tint="0.79998168889431442"/>
        </patternFill>
      </fill>
    </dxf>
    <dxf>
      <fill>
        <patternFill>
          <bgColor theme="1"/>
        </patternFill>
      </fill>
    </dxf>
    <dxf>
      <fill>
        <patternFill>
          <bgColor theme="5" tint="0.79998168889431442"/>
        </patternFill>
      </fill>
    </dxf>
    <dxf>
      <fill>
        <patternFill>
          <bgColor theme="5" tint="0.7999816888943144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79998168889431442"/>
        </patternFill>
      </fill>
    </dxf>
    <dxf>
      <fill>
        <patternFill>
          <bgColor theme="1"/>
        </patternFill>
      </fill>
    </dxf>
    <dxf>
      <fill>
        <patternFill>
          <bgColor theme="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34998626667073579"/>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theme="0" tint="-0.34998626667073579"/>
        </patternFill>
      </fill>
    </dxf>
    <dxf>
      <fill>
        <patternFill>
          <bgColor theme="5" tint="0.79998168889431442"/>
        </patternFill>
      </fill>
    </dxf>
    <dxf>
      <fill>
        <patternFill>
          <bgColor theme="0" tint="-0.34998626667073579"/>
        </patternFill>
      </fill>
    </dxf>
    <dxf>
      <fill>
        <patternFill>
          <bgColor theme="0" tint="-0.34998626667073579"/>
        </patternFill>
      </fill>
    </dxf>
    <dxf>
      <fill>
        <patternFill>
          <bgColor theme="5" tint="0.79998168889431442"/>
        </patternFill>
      </fill>
    </dxf>
    <dxf>
      <fill>
        <patternFill>
          <bgColor theme="0" tint="-0.34998626667073579"/>
        </patternFill>
      </fill>
    </dxf>
    <dxf>
      <fill>
        <patternFill>
          <bgColor theme="0" tint="-0.34998626667073579"/>
        </patternFill>
      </fill>
    </dxf>
    <dxf>
      <fill>
        <patternFill>
          <bgColor rgb="FFFFFFCC"/>
        </patternFill>
      </fill>
    </dxf>
    <dxf>
      <fill>
        <patternFill>
          <bgColor theme="5" tint="0.79998168889431442"/>
        </patternFill>
      </fill>
    </dxf>
    <dxf>
      <fill>
        <patternFill>
          <bgColor theme="5" tint="0.79998168889431442"/>
        </patternFill>
      </fill>
    </dxf>
    <dxf>
      <fill>
        <patternFill>
          <bgColor theme="0" tint="-0.34998626667073579"/>
        </patternFill>
      </fill>
    </dxf>
    <dxf>
      <fill>
        <patternFill>
          <bgColor rgb="FFFFFFCC"/>
        </patternFill>
      </fill>
    </dxf>
    <dxf>
      <fill>
        <patternFill>
          <bgColor theme="5" tint="0.79998168889431442"/>
        </patternFill>
      </fill>
    </dxf>
    <dxf>
      <fill>
        <patternFill>
          <bgColor theme="5" tint="0.7999816888943144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79998168889431442"/>
        </patternFill>
      </fill>
    </dxf>
    <dxf>
      <fill>
        <patternFill>
          <bgColor theme="1"/>
        </patternFill>
      </fill>
    </dxf>
    <dxf>
      <fill>
        <patternFill>
          <bgColor theme="5" tint="0.79998168889431442"/>
        </patternFill>
      </fill>
    </dxf>
    <dxf>
      <fill>
        <patternFill>
          <bgColor theme="1"/>
        </patternFill>
      </fill>
    </dxf>
    <dxf>
      <fill>
        <patternFill>
          <bgColor theme="5" tint="0.79998168889431442"/>
        </patternFill>
      </fill>
    </dxf>
    <dxf>
      <fill>
        <patternFill>
          <bgColor theme="5" tint="0.7999816888943144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79998168889431442"/>
        </patternFill>
      </fill>
    </dxf>
    <dxf>
      <fill>
        <patternFill>
          <bgColor theme="1"/>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FF0000"/>
      <color rgb="FFF5F5F5"/>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133350</xdr:colOff>
      <xdr:row>7</xdr:row>
      <xdr:rowOff>0</xdr:rowOff>
    </xdr:from>
    <xdr:to>
      <xdr:col>14</xdr:col>
      <xdr:colOff>133350</xdr:colOff>
      <xdr:row>7</xdr:row>
      <xdr:rowOff>0</xdr:rowOff>
    </xdr:to>
    <xdr:sp macro="" textlink="">
      <xdr:nvSpPr>
        <xdr:cNvPr id="3113" name="Line 13">
          <a:extLst>
            <a:ext uri="{FF2B5EF4-FFF2-40B4-BE49-F238E27FC236}">
              <a16:creationId xmlns:a16="http://schemas.microsoft.com/office/drawing/2014/main" id="{00000000-0008-0000-0300-0000290C0000}"/>
            </a:ext>
          </a:extLst>
        </xdr:cNvPr>
        <xdr:cNvSpPr>
          <a:spLocks noChangeShapeType="1"/>
        </xdr:cNvSpPr>
      </xdr:nvSpPr>
      <xdr:spPr bwMode="auto">
        <a:xfrm>
          <a:off x="97345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133350</xdr:colOff>
      <xdr:row>7</xdr:row>
      <xdr:rowOff>0</xdr:rowOff>
    </xdr:from>
    <xdr:to>
      <xdr:col>14</xdr:col>
      <xdr:colOff>133350</xdr:colOff>
      <xdr:row>7</xdr:row>
      <xdr:rowOff>0</xdr:rowOff>
    </xdr:to>
    <xdr:sp macro="" textlink="">
      <xdr:nvSpPr>
        <xdr:cNvPr id="3114" name="Line 15">
          <a:extLst>
            <a:ext uri="{FF2B5EF4-FFF2-40B4-BE49-F238E27FC236}">
              <a16:creationId xmlns:a16="http://schemas.microsoft.com/office/drawing/2014/main" id="{00000000-0008-0000-0300-00002A0C0000}"/>
            </a:ext>
          </a:extLst>
        </xdr:cNvPr>
        <xdr:cNvSpPr>
          <a:spLocks noChangeShapeType="1"/>
        </xdr:cNvSpPr>
      </xdr:nvSpPr>
      <xdr:spPr bwMode="auto">
        <a:xfrm>
          <a:off x="97345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133350</xdr:colOff>
      <xdr:row>7</xdr:row>
      <xdr:rowOff>0</xdr:rowOff>
    </xdr:from>
    <xdr:to>
      <xdr:col>13</xdr:col>
      <xdr:colOff>133350</xdr:colOff>
      <xdr:row>7</xdr:row>
      <xdr:rowOff>0</xdr:rowOff>
    </xdr:to>
    <xdr:sp macro="" textlink="">
      <xdr:nvSpPr>
        <xdr:cNvPr id="3115" name="Line 17">
          <a:extLst>
            <a:ext uri="{FF2B5EF4-FFF2-40B4-BE49-F238E27FC236}">
              <a16:creationId xmlns:a16="http://schemas.microsoft.com/office/drawing/2014/main" id="{00000000-0008-0000-0300-00002B0C0000}"/>
            </a:ext>
          </a:extLst>
        </xdr:cNvPr>
        <xdr:cNvSpPr>
          <a:spLocks noChangeShapeType="1"/>
        </xdr:cNvSpPr>
      </xdr:nvSpPr>
      <xdr:spPr bwMode="auto">
        <a:xfrm>
          <a:off x="90487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133350</xdr:colOff>
      <xdr:row>7</xdr:row>
      <xdr:rowOff>0</xdr:rowOff>
    </xdr:from>
    <xdr:to>
      <xdr:col>13</xdr:col>
      <xdr:colOff>133350</xdr:colOff>
      <xdr:row>7</xdr:row>
      <xdr:rowOff>0</xdr:rowOff>
    </xdr:to>
    <xdr:sp macro="" textlink="">
      <xdr:nvSpPr>
        <xdr:cNvPr id="3116" name="Line 19">
          <a:extLst>
            <a:ext uri="{FF2B5EF4-FFF2-40B4-BE49-F238E27FC236}">
              <a16:creationId xmlns:a16="http://schemas.microsoft.com/office/drawing/2014/main" id="{00000000-0008-0000-0300-00002C0C0000}"/>
            </a:ext>
          </a:extLst>
        </xdr:cNvPr>
        <xdr:cNvSpPr>
          <a:spLocks noChangeShapeType="1"/>
        </xdr:cNvSpPr>
      </xdr:nvSpPr>
      <xdr:spPr bwMode="auto">
        <a:xfrm>
          <a:off x="90487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123825</xdr:colOff>
      <xdr:row>7</xdr:row>
      <xdr:rowOff>0</xdr:rowOff>
    </xdr:from>
    <xdr:to>
      <xdr:col>12</xdr:col>
      <xdr:colOff>123825</xdr:colOff>
      <xdr:row>7</xdr:row>
      <xdr:rowOff>0</xdr:rowOff>
    </xdr:to>
    <xdr:sp macro="" textlink="">
      <xdr:nvSpPr>
        <xdr:cNvPr id="3117" name="Line 21">
          <a:extLst>
            <a:ext uri="{FF2B5EF4-FFF2-40B4-BE49-F238E27FC236}">
              <a16:creationId xmlns:a16="http://schemas.microsoft.com/office/drawing/2014/main" id="{00000000-0008-0000-0300-00002D0C0000}"/>
            </a:ext>
          </a:extLst>
        </xdr:cNvPr>
        <xdr:cNvSpPr>
          <a:spLocks noChangeShapeType="1"/>
        </xdr:cNvSpPr>
      </xdr:nvSpPr>
      <xdr:spPr bwMode="auto">
        <a:xfrm>
          <a:off x="8353425"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47625</xdr:colOff>
      <xdr:row>7</xdr:row>
      <xdr:rowOff>0</xdr:rowOff>
    </xdr:from>
    <xdr:to>
      <xdr:col>11</xdr:col>
      <xdr:colOff>47625</xdr:colOff>
      <xdr:row>7</xdr:row>
      <xdr:rowOff>0</xdr:rowOff>
    </xdr:to>
    <xdr:sp macro="" textlink="">
      <xdr:nvSpPr>
        <xdr:cNvPr id="3118" name="Line 23">
          <a:extLst>
            <a:ext uri="{FF2B5EF4-FFF2-40B4-BE49-F238E27FC236}">
              <a16:creationId xmlns:a16="http://schemas.microsoft.com/office/drawing/2014/main" id="{00000000-0008-0000-0300-00002E0C0000}"/>
            </a:ext>
          </a:extLst>
        </xdr:cNvPr>
        <xdr:cNvSpPr>
          <a:spLocks noChangeShapeType="1"/>
        </xdr:cNvSpPr>
      </xdr:nvSpPr>
      <xdr:spPr bwMode="auto">
        <a:xfrm>
          <a:off x="7591425"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133350</xdr:colOff>
      <xdr:row>7</xdr:row>
      <xdr:rowOff>0</xdr:rowOff>
    </xdr:from>
    <xdr:to>
      <xdr:col>14</xdr:col>
      <xdr:colOff>133350</xdr:colOff>
      <xdr:row>7</xdr:row>
      <xdr:rowOff>0</xdr:rowOff>
    </xdr:to>
    <xdr:sp macro="" textlink="">
      <xdr:nvSpPr>
        <xdr:cNvPr id="3119" name="Line 17">
          <a:extLst>
            <a:ext uri="{FF2B5EF4-FFF2-40B4-BE49-F238E27FC236}">
              <a16:creationId xmlns:a16="http://schemas.microsoft.com/office/drawing/2014/main" id="{00000000-0008-0000-0300-00002F0C0000}"/>
            </a:ext>
          </a:extLst>
        </xdr:cNvPr>
        <xdr:cNvSpPr>
          <a:spLocks noChangeShapeType="1"/>
        </xdr:cNvSpPr>
      </xdr:nvSpPr>
      <xdr:spPr bwMode="auto">
        <a:xfrm>
          <a:off x="97345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133350</xdr:colOff>
      <xdr:row>7</xdr:row>
      <xdr:rowOff>0</xdr:rowOff>
    </xdr:from>
    <xdr:to>
      <xdr:col>14</xdr:col>
      <xdr:colOff>133350</xdr:colOff>
      <xdr:row>7</xdr:row>
      <xdr:rowOff>0</xdr:rowOff>
    </xdr:to>
    <xdr:sp macro="" textlink="">
      <xdr:nvSpPr>
        <xdr:cNvPr id="3120" name="Line 19">
          <a:extLst>
            <a:ext uri="{FF2B5EF4-FFF2-40B4-BE49-F238E27FC236}">
              <a16:creationId xmlns:a16="http://schemas.microsoft.com/office/drawing/2014/main" id="{00000000-0008-0000-0300-0000300C0000}"/>
            </a:ext>
          </a:extLst>
        </xdr:cNvPr>
        <xdr:cNvSpPr>
          <a:spLocks noChangeShapeType="1"/>
        </xdr:cNvSpPr>
      </xdr:nvSpPr>
      <xdr:spPr bwMode="auto">
        <a:xfrm>
          <a:off x="97345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133350</xdr:colOff>
      <xdr:row>7</xdr:row>
      <xdr:rowOff>0</xdr:rowOff>
    </xdr:from>
    <xdr:to>
      <xdr:col>15</xdr:col>
      <xdr:colOff>133350</xdr:colOff>
      <xdr:row>7</xdr:row>
      <xdr:rowOff>0</xdr:rowOff>
    </xdr:to>
    <xdr:sp macro="" textlink="">
      <xdr:nvSpPr>
        <xdr:cNvPr id="3121" name="Line 17">
          <a:extLst>
            <a:ext uri="{FF2B5EF4-FFF2-40B4-BE49-F238E27FC236}">
              <a16:creationId xmlns:a16="http://schemas.microsoft.com/office/drawing/2014/main" id="{00000000-0008-0000-0300-0000310C0000}"/>
            </a:ext>
          </a:extLst>
        </xdr:cNvPr>
        <xdr:cNvSpPr>
          <a:spLocks noChangeShapeType="1"/>
        </xdr:cNvSpPr>
      </xdr:nvSpPr>
      <xdr:spPr bwMode="auto">
        <a:xfrm>
          <a:off x="104203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133350</xdr:colOff>
      <xdr:row>7</xdr:row>
      <xdr:rowOff>0</xdr:rowOff>
    </xdr:from>
    <xdr:to>
      <xdr:col>15</xdr:col>
      <xdr:colOff>133350</xdr:colOff>
      <xdr:row>7</xdr:row>
      <xdr:rowOff>0</xdr:rowOff>
    </xdr:to>
    <xdr:sp macro="" textlink="">
      <xdr:nvSpPr>
        <xdr:cNvPr id="3122" name="Line 19">
          <a:extLst>
            <a:ext uri="{FF2B5EF4-FFF2-40B4-BE49-F238E27FC236}">
              <a16:creationId xmlns:a16="http://schemas.microsoft.com/office/drawing/2014/main" id="{00000000-0008-0000-0300-0000320C0000}"/>
            </a:ext>
          </a:extLst>
        </xdr:cNvPr>
        <xdr:cNvSpPr>
          <a:spLocks noChangeShapeType="1"/>
        </xdr:cNvSpPr>
      </xdr:nvSpPr>
      <xdr:spPr bwMode="auto">
        <a:xfrm>
          <a:off x="104203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133350</xdr:colOff>
      <xdr:row>7</xdr:row>
      <xdr:rowOff>0</xdr:rowOff>
    </xdr:from>
    <xdr:to>
      <xdr:col>16</xdr:col>
      <xdr:colOff>133350</xdr:colOff>
      <xdr:row>7</xdr:row>
      <xdr:rowOff>0</xdr:rowOff>
    </xdr:to>
    <xdr:sp macro="" textlink="">
      <xdr:nvSpPr>
        <xdr:cNvPr id="3123" name="Line 17">
          <a:extLst>
            <a:ext uri="{FF2B5EF4-FFF2-40B4-BE49-F238E27FC236}">
              <a16:creationId xmlns:a16="http://schemas.microsoft.com/office/drawing/2014/main" id="{00000000-0008-0000-0300-0000330C0000}"/>
            </a:ext>
          </a:extLst>
        </xdr:cNvPr>
        <xdr:cNvSpPr>
          <a:spLocks noChangeShapeType="1"/>
        </xdr:cNvSpPr>
      </xdr:nvSpPr>
      <xdr:spPr bwMode="auto">
        <a:xfrm>
          <a:off x="111061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133350</xdr:colOff>
      <xdr:row>7</xdr:row>
      <xdr:rowOff>0</xdr:rowOff>
    </xdr:from>
    <xdr:to>
      <xdr:col>16</xdr:col>
      <xdr:colOff>133350</xdr:colOff>
      <xdr:row>7</xdr:row>
      <xdr:rowOff>0</xdr:rowOff>
    </xdr:to>
    <xdr:sp macro="" textlink="">
      <xdr:nvSpPr>
        <xdr:cNvPr id="3124" name="Line 19">
          <a:extLst>
            <a:ext uri="{FF2B5EF4-FFF2-40B4-BE49-F238E27FC236}">
              <a16:creationId xmlns:a16="http://schemas.microsoft.com/office/drawing/2014/main" id="{00000000-0008-0000-0300-0000340C0000}"/>
            </a:ext>
          </a:extLst>
        </xdr:cNvPr>
        <xdr:cNvSpPr>
          <a:spLocks noChangeShapeType="1"/>
        </xdr:cNvSpPr>
      </xdr:nvSpPr>
      <xdr:spPr bwMode="auto">
        <a:xfrm>
          <a:off x="111061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133350</xdr:colOff>
      <xdr:row>7</xdr:row>
      <xdr:rowOff>0</xdr:rowOff>
    </xdr:from>
    <xdr:to>
      <xdr:col>17</xdr:col>
      <xdr:colOff>133350</xdr:colOff>
      <xdr:row>7</xdr:row>
      <xdr:rowOff>0</xdr:rowOff>
    </xdr:to>
    <xdr:sp macro="" textlink="">
      <xdr:nvSpPr>
        <xdr:cNvPr id="3125" name="Line 17">
          <a:extLst>
            <a:ext uri="{FF2B5EF4-FFF2-40B4-BE49-F238E27FC236}">
              <a16:creationId xmlns:a16="http://schemas.microsoft.com/office/drawing/2014/main" id="{00000000-0008-0000-0300-0000350C0000}"/>
            </a:ext>
          </a:extLst>
        </xdr:cNvPr>
        <xdr:cNvSpPr>
          <a:spLocks noChangeShapeType="1"/>
        </xdr:cNvSpPr>
      </xdr:nvSpPr>
      <xdr:spPr bwMode="auto">
        <a:xfrm>
          <a:off x="117919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133350</xdr:colOff>
      <xdr:row>7</xdr:row>
      <xdr:rowOff>0</xdr:rowOff>
    </xdr:from>
    <xdr:to>
      <xdr:col>17</xdr:col>
      <xdr:colOff>133350</xdr:colOff>
      <xdr:row>7</xdr:row>
      <xdr:rowOff>0</xdr:rowOff>
    </xdr:to>
    <xdr:sp macro="" textlink="">
      <xdr:nvSpPr>
        <xdr:cNvPr id="3126" name="Line 19">
          <a:extLst>
            <a:ext uri="{FF2B5EF4-FFF2-40B4-BE49-F238E27FC236}">
              <a16:creationId xmlns:a16="http://schemas.microsoft.com/office/drawing/2014/main" id="{00000000-0008-0000-0300-0000360C0000}"/>
            </a:ext>
          </a:extLst>
        </xdr:cNvPr>
        <xdr:cNvSpPr>
          <a:spLocks noChangeShapeType="1"/>
        </xdr:cNvSpPr>
      </xdr:nvSpPr>
      <xdr:spPr bwMode="auto">
        <a:xfrm>
          <a:off x="117919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133350</xdr:colOff>
      <xdr:row>7</xdr:row>
      <xdr:rowOff>0</xdr:rowOff>
    </xdr:from>
    <xdr:to>
      <xdr:col>18</xdr:col>
      <xdr:colOff>133350</xdr:colOff>
      <xdr:row>7</xdr:row>
      <xdr:rowOff>0</xdr:rowOff>
    </xdr:to>
    <xdr:sp macro="" textlink="">
      <xdr:nvSpPr>
        <xdr:cNvPr id="3127" name="Line 17">
          <a:extLst>
            <a:ext uri="{FF2B5EF4-FFF2-40B4-BE49-F238E27FC236}">
              <a16:creationId xmlns:a16="http://schemas.microsoft.com/office/drawing/2014/main" id="{00000000-0008-0000-0300-0000370C0000}"/>
            </a:ext>
          </a:extLst>
        </xdr:cNvPr>
        <xdr:cNvSpPr>
          <a:spLocks noChangeShapeType="1"/>
        </xdr:cNvSpPr>
      </xdr:nvSpPr>
      <xdr:spPr bwMode="auto">
        <a:xfrm>
          <a:off x="124777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133350</xdr:colOff>
      <xdr:row>7</xdr:row>
      <xdr:rowOff>0</xdr:rowOff>
    </xdr:from>
    <xdr:to>
      <xdr:col>18</xdr:col>
      <xdr:colOff>133350</xdr:colOff>
      <xdr:row>7</xdr:row>
      <xdr:rowOff>0</xdr:rowOff>
    </xdr:to>
    <xdr:sp macro="" textlink="">
      <xdr:nvSpPr>
        <xdr:cNvPr id="3128" name="Line 19">
          <a:extLst>
            <a:ext uri="{FF2B5EF4-FFF2-40B4-BE49-F238E27FC236}">
              <a16:creationId xmlns:a16="http://schemas.microsoft.com/office/drawing/2014/main" id="{00000000-0008-0000-0300-0000380C0000}"/>
            </a:ext>
          </a:extLst>
        </xdr:cNvPr>
        <xdr:cNvSpPr>
          <a:spLocks noChangeShapeType="1"/>
        </xdr:cNvSpPr>
      </xdr:nvSpPr>
      <xdr:spPr bwMode="auto">
        <a:xfrm>
          <a:off x="124777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133350</xdr:colOff>
      <xdr:row>7</xdr:row>
      <xdr:rowOff>0</xdr:rowOff>
    </xdr:from>
    <xdr:to>
      <xdr:col>20</xdr:col>
      <xdr:colOff>133350</xdr:colOff>
      <xdr:row>7</xdr:row>
      <xdr:rowOff>0</xdr:rowOff>
    </xdr:to>
    <xdr:sp macro="" textlink="">
      <xdr:nvSpPr>
        <xdr:cNvPr id="3129" name="Line 17">
          <a:extLst>
            <a:ext uri="{FF2B5EF4-FFF2-40B4-BE49-F238E27FC236}">
              <a16:creationId xmlns:a16="http://schemas.microsoft.com/office/drawing/2014/main" id="{00000000-0008-0000-0300-0000390C0000}"/>
            </a:ext>
          </a:extLst>
        </xdr:cNvPr>
        <xdr:cNvSpPr>
          <a:spLocks noChangeShapeType="1"/>
        </xdr:cNvSpPr>
      </xdr:nvSpPr>
      <xdr:spPr bwMode="auto">
        <a:xfrm>
          <a:off x="138493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133350</xdr:colOff>
      <xdr:row>7</xdr:row>
      <xdr:rowOff>0</xdr:rowOff>
    </xdr:from>
    <xdr:to>
      <xdr:col>20</xdr:col>
      <xdr:colOff>133350</xdr:colOff>
      <xdr:row>7</xdr:row>
      <xdr:rowOff>0</xdr:rowOff>
    </xdr:to>
    <xdr:sp macro="" textlink="">
      <xdr:nvSpPr>
        <xdr:cNvPr id="3130" name="Line 19">
          <a:extLst>
            <a:ext uri="{FF2B5EF4-FFF2-40B4-BE49-F238E27FC236}">
              <a16:creationId xmlns:a16="http://schemas.microsoft.com/office/drawing/2014/main" id="{00000000-0008-0000-0300-00003A0C0000}"/>
            </a:ext>
          </a:extLst>
        </xdr:cNvPr>
        <xdr:cNvSpPr>
          <a:spLocks noChangeShapeType="1"/>
        </xdr:cNvSpPr>
      </xdr:nvSpPr>
      <xdr:spPr bwMode="auto">
        <a:xfrm>
          <a:off x="138493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133350</xdr:colOff>
      <xdr:row>7</xdr:row>
      <xdr:rowOff>0</xdr:rowOff>
    </xdr:from>
    <xdr:to>
      <xdr:col>21</xdr:col>
      <xdr:colOff>133350</xdr:colOff>
      <xdr:row>7</xdr:row>
      <xdr:rowOff>0</xdr:rowOff>
    </xdr:to>
    <xdr:sp macro="" textlink="">
      <xdr:nvSpPr>
        <xdr:cNvPr id="3131" name="Line 17">
          <a:extLst>
            <a:ext uri="{FF2B5EF4-FFF2-40B4-BE49-F238E27FC236}">
              <a16:creationId xmlns:a16="http://schemas.microsoft.com/office/drawing/2014/main" id="{00000000-0008-0000-0300-00003B0C0000}"/>
            </a:ext>
          </a:extLst>
        </xdr:cNvPr>
        <xdr:cNvSpPr>
          <a:spLocks noChangeShapeType="1"/>
        </xdr:cNvSpPr>
      </xdr:nvSpPr>
      <xdr:spPr bwMode="auto">
        <a:xfrm>
          <a:off x="145351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133350</xdr:colOff>
      <xdr:row>7</xdr:row>
      <xdr:rowOff>0</xdr:rowOff>
    </xdr:from>
    <xdr:to>
      <xdr:col>21</xdr:col>
      <xdr:colOff>133350</xdr:colOff>
      <xdr:row>7</xdr:row>
      <xdr:rowOff>0</xdr:rowOff>
    </xdr:to>
    <xdr:sp macro="" textlink="">
      <xdr:nvSpPr>
        <xdr:cNvPr id="3132" name="Line 19">
          <a:extLst>
            <a:ext uri="{FF2B5EF4-FFF2-40B4-BE49-F238E27FC236}">
              <a16:creationId xmlns:a16="http://schemas.microsoft.com/office/drawing/2014/main" id="{00000000-0008-0000-0300-00003C0C0000}"/>
            </a:ext>
          </a:extLst>
        </xdr:cNvPr>
        <xdr:cNvSpPr>
          <a:spLocks noChangeShapeType="1"/>
        </xdr:cNvSpPr>
      </xdr:nvSpPr>
      <xdr:spPr bwMode="auto">
        <a:xfrm>
          <a:off x="145351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133350</xdr:colOff>
      <xdr:row>7</xdr:row>
      <xdr:rowOff>0</xdr:rowOff>
    </xdr:from>
    <xdr:to>
      <xdr:col>14</xdr:col>
      <xdr:colOff>133350</xdr:colOff>
      <xdr:row>7</xdr:row>
      <xdr:rowOff>0</xdr:rowOff>
    </xdr:to>
    <xdr:sp macro="" textlink="">
      <xdr:nvSpPr>
        <xdr:cNvPr id="3133" name="Line 13">
          <a:extLst>
            <a:ext uri="{FF2B5EF4-FFF2-40B4-BE49-F238E27FC236}">
              <a16:creationId xmlns:a16="http://schemas.microsoft.com/office/drawing/2014/main" id="{00000000-0008-0000-0300-00003D0C0000}"/>
            </a:ext>
          </a:extLst>
        </xdr:cNvPr>
        <xdr:cNvSpPr>
          <a:spLocks noChangeShapeType="1"/>
        </xdr:cNvSpPr>
      </xdr:nvSpPr>
      <xdr:spPr bwMode="auto">
        <a:xfrm>
          <a:off x="97345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133350</xdr:colOff>
      <xdr:row>7</xdr:row>
      <xdr:rowOff>0</xdr:rowOff>
    </xdr:from>
    <xdr:to>
      <xdr:col>14</xdr:col>
      <xdr:colOff>133350</xdr:colOff>
      <xdr:row>7</xdr:row>
      <xdr:rowOff>0</xdr:rowOff>
    </xdr:to>
    <xdr:sp macro="" textlink="">
      <xdr:nvSpPr>
        <xdr:cNvPr id="3134" name="Line 15">
          <a:extLst>
            <a:ext uri="{FF2B5EF4-FFF2-40B4-BE49-F238E27FC236}">
              <a16:creationId xmlns:a16="http://schemas.microsoft.com/office/drawing/2014/main" id="{00000000-0008-0000-0300-00003E0C0000}"/>
            </a:ext>
          </a:extLst>
        </xdr:cNvPr>
        <xdr:cNvSpPr>
          <a:spLocks noChangeShapeType="1"/>
        </xdr:cNvSpPr>
      </xdr:nvSpPr>
      <xdr:spPr bwMode="auto">
        <a:xfrm>
          <a:off x="97345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133350</xdr:colOff>
      <xdr:row>7</xdr:row>
      <xdr:rowOff>0</xdr:rowOff>
    </xdr:from>
    <xdr:to>
      <xdr:col>13</xdr:col>
      <xdr:colOff>133350</xdr:colOff>
      <xdr:row>7</xdr:row>
      <xdr:rowOff>0</xdr:rowOff>
    </xdr:to>
    <xdr:sp macro="" textlink="">
      <xdr:nvSpPr>
        <xdr:cNvPr id="3135" name="Line 17">
          <a:extLst>
            <a:ext uri="{FF2B5EF4-FFF2-40B4-BE49-F238E27FC236}">
              <a16:creationId xmlns:a16="http://schemas.microsoft.com/office/drawing/2014/main" id="{00000000-0008-0000-0300-00003F0C0000}"/>
            </a:ext>
          </a:extLst>
        </xdr:cNvPr>
        <xdr:cNvSpPr>
          <a:spLocks noChangeShapeType="1"/>
        </xdr:cNvSpPr>
      </xdr:nvSpPr>
      <xdr:spPr bwMode="auto">
        <a:xfrm>
          <a:off x="90487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133350</xdr:colOff>
      <xdr:row>7</xdr:row>
      <xdr:rowOff>0</xdr:rowOff>
    </xdr:from>
    <xdr:to>
      <xdr:col>13</xdr:col>
      <xdr:colOff>133350</xdr:colOff>
      <xdr:row>7</xdr:row>
      <xdr:rowOff>0</xdr:rowOff>
    </xdr:to>
    <xdr:sp macro="" textlink="">
      <xdr:nvSpPr>
        <xdr:cNvPr id="3136" name="Line 19">
          <a:extLst>
            <a:ext uri="{FF2B5EF4-FFF2-40B4-BE49-F238E27FC236}">
              <a16:creationId xmlns:a16="http://schemas.microsoft.com/office/drawing/2014/main" id="{00000000-0008-0000-0300-0000400C0000}"/>
            </a:ext>
          </a:extLst>
        </xdr:cNvPr>
        <xdr:cNvSpPr>
          <a:spLocks noChangeShapeType="1"/>
        </xdr:cNvSpPr>
      </xdr:nvSpPr>
      <xdr:spPr bwMode="auto">
        <a:xfrm>
          <a:off x="90487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123825</xdr:colOff>
      <xdr:row>7</xdr:row>
      <xdr:rowOff>0</xdr:rowOff>
    </xdr:from>
    <xdr:to>
      <xdr:col>12</xdr:col>
      <xdr:colOff>123825</xdr:colOff>
      <xdr:row>7</xdr:row>
      <xdr:rowOff>0</xdr:rowOff>
    </xdr:to>
    <xdr:sp macro="" textlink="">
      <xdr:nvSpPr>
        <xdr:cNvPr id="3137" name="Line 21">
          <a:extLst>
            <a:ext uri="{FF2B5EF4-FFF2-40B4-BE49-F238E27FC236}">
              <a16:creationId xmlns:a16="http://schemas.microsoft.com/office/drawing/2014/main" id="{00000000-0008-0000-0300-0000410C0000}"/>
            </a:ext>
          </a:extLst>
        </xdr:cNvPr>
        <xdr:cNvSpPr>
          <a:spLocks noChangeShapeType="1"/>
        </xdr:cNvSpPr>
      </xdr:nvSpPr>
      <xdr:spPr bwMode="auto">
        <a:xfrm>
          <a:off x="8353425"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47625</xdr:colOff>
      <xdr:row>7</xdr:row>
      <xdr:rowOff>0</xdr:rowOff>
    </xdr:from>
    <xdr:to>
      <xdr:col>11</xdr:col>
      <xdr:colOff>47625</xdr:colOff>
      <xdr:row>7</xdr:row>
      <xdr:rowOff>0</xdr:rowOff>
    </xdr:to>
    <xdr:sp macro="" textlink="">
      <xdr:nvSpPr>
        <xdr:cNvPr id="3138" name="Line 23">
          <a:extLst>
            <a:ext uri="{FF2B5EF4-FFF2-40B4-BE49-F238E27FC236}">
              <a16:creationId xmlns:a16="http://schemas.microsoft.com/office/drawing/2014/main" id="{00000000-0008-0000-0300-0000420C0000}"/>
            </a:ext>
          </a:extLst>
        </xdr:cNvPr>
        <xdr:cNvSpPr>
          <a:spLocks noChangeShapeType="1"/>
        </xdr:cNvSpPr>
      </xdr:nvSpPr>
      <xdr:spPr bwMode="auto">
        <a:xfrm>
          <a:off x="7591425"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133350</xdr:colOff>
      <xdr:row>7</xdr:row>
      <xdr:rowOff>0</xdr:rowOff>
    </xdr:from>
    <xdr:to>
      <xdr:col>14</xdr:col>
      <xdr:colOff>133350</xdr:colOff>
      <xdr:row>7</xdr:row>
      <xdr:rowOff>0</xdr:rowOff>
    </xdr:to>
    <xdr:sp macro="" textlink="">
      <xdr:nvSpPr>
        <xdr:cNvPr id="3139" name="Line 17">
          <a:extLst>
            <a:ext uri="{FF2B5EF4-FFF2-40B4-BE49-F238E27FC236}">
              <a16:creationId xmlns:a16="http://schemas.microsoft.com/office/drawing/2014/main" id="{00000000-0008-0000-0300-0000430C0000}"/>
            </a:ext>
          </a:extLst>
        </xdr:cNvPr>
        <xdr:cNvSpPr>
          <a:spLocks noChangeShapeType="1"/>
        </xdr:cNvSpPr>
      </xdr:nvSpPr>
      <xdr:spPr bwMode="auto">
        <a:xfrm>
          <a:off x="97345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133350</xdr:colOff>
      <xdr:row>7</xdr:row>
      <xdr:rowOff>0</xdr:rowOff>
    </xdr:from>
    <xdr:to>
      <xdr:col>14</xdr:col>
      <xdr:colOff>133350</xdr:colOff>
      <xdr:row>7</xdr:row>
      <xdr:rowOff>0</xdr:rowOff>
    </xdr:to>
    <xdr:sp macro="" textlink="">
      <xdr:nvSpPr>
        <xdr:cNvPr id="3140" name="Line 19">
          <a:extLst>
            <a:ext uri="{FF2B5EF4-FFF2-40B4-BE49-F238E27FC236}">
              <a16:creationId xmlns:a16="http://schemas.microsoft.com/office/drawing/2014/main" id="{00000000-0008-0000-0300-0000440C0000}"/>
            </a:ext>
          </a:extLst>
        </xdr:cNvPr>
        <xdr:cNvSpPr>
          <a:spLocks noChangeShapeType="1"/>
        </xdr:cNvSpPr>
      </xdr:nvSpPr>
      <xdr:spPr bwMode="auto">
        <a:xfrm>
          <a:off x="97345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133350</xdr:colOff>
      <xdr:row>7</xdr:row>
      <xdr:rowOff>0</xdr:rowOff>
    </xdr:from>
    <xdr:to>
      <xdr:col>15</xdr:col>
      <xdr:colOff>133350</xdr:colOff>
      <xdr:row>7</xdr:row>
      <xdr:rowOff>0</xdr:rowOff>
    </xdr:to>
    <xdr:sp macro="" textlink="">
      <xdr:nvSpPr>
        <xdr:cNvPr id="3141" name="Line 17">
          <a:extLst>
            <a:ext uri="{FF2B5EF4-FFF2-40B4-BE49-F238E27FC236}">
              <a16:creationId xmlns:a16="http://schemas.microsoft.com/office/drawing/2014/main" id="{00000000-0008-0000-0300-0000450C0000}"/>
            </a:ext>
          </a:extLst>
        </xdr:cNvPr>
        <xdr:cNvSpPr>
          <a:spLocks noChangeShapeType="1"/>
        </xdr:cNvSpPr>
      </xdr:nvSpPr>
      <xdr:spPr bwMode="auto">
        <a:xfrm>
          <a:off x="104203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133350</xdr:colOff>
      <xdr:row>7</xdr:row>
      <xdr:rowOff>0</xdr:rowOff>
    </xdr:from>
    <xdr:to>
      <xdr:col>15</xdr:col>
      <xdr:colOff>133350</xdr:colOff>
      <xdr:row>7</xdr:row>
      <xdr:rowOff>0</xdr:rowOff>
    </xdr:to>
    <xdr:sp macro="" textlink="">
      <xdr:nvSpPr>
        <xdr:cNvPr id="3142" name="Line 19">
          <a:extLst>
            <a:ext uri="{FF2B5EF4-FFF2-40B4-BE49-F238E27FC236}">
              <a16:creationId xmlns:a16="http://schemas.microsoft.com/office/drawing/2014/main" id="{00000000-0008-0000-0300-0000460C0000}"/>
            </a:ext>
          </a:extLst>
        </xdr:cNvPr>
        <xdr:cNvSpPr>
          <a:spLocks noChangeShapeType="1"/>
        </xdr:cNvSpPr>
      </xdr:nvSpPr>
      <xdr:spPr bwMode="auto">
        <a:xfrm>
          <a:off x="104203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133350</xdr:colOff>
      <xdr:row>7</xdr:row>
      <xdr:rowOff>0</xdr:rowOff>
    </xdr:from>
    <xdr:to>
      <xdr:col>16</xdr:col>
      <xdr:colOff>133350</xdr:colOff>
      <xdr:row>7</xdr:row>
      <xdr:rowOff>0</xdr:rowOff>
    </xdr:to>
    <xdr:sp macro="" textlink="">
      <xdr:nvSpPr>
        <xdr:cNvPr id="3143" name="Line 17">
          <a:extLst>
            <a:ext uri="{FF2B5EF4-FFF2-40B4-BE49-F238E27FC236}">
              <a16:creationId xmlns:a16="http://schemas.microsoft.com/office/drawing/2014/main" id="{00000000-0008-0000-0300-0000470C0000}"/>
            </a:ext>
          </a:extLst>
        </xdr:cNvPr>
        <xdr:cNvSpPr>
          <a:spLocks noChangeShapeType="1"/>
        </xdr:cNvSpPr>
      </xdr:nvSpPr>
      <xdr:spPr bwMode="auto">
        <a:xfrm>
          <a:off x="111061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133350</xdr:colOff>
      <xdr:row>7</xdr:row>
      <xdr:rowOff>0</xdr:rowOff>
    </xdr:from>
    <xdr:to>
      <xdr:col>16</xdr:col>
      <xdr:colOff>133350</xdr:colOff>
      <xdr:row>7</xdr:row>
      <xdr:rowOff>0</xdr:rowOff>
    </xdr:to>
    <xdr:sp macro="" textlink="">
      <xdr:nvSpPr>
        <xdr:cNvPr id="3144" name="Line 19">
          <a:extLst>
            <a:ext uri="{FF2B5EF4-FFF2-40B4-BE49-F238E27FC236}">
              <a16:creationId xmlns:a16="http://schemas.microsoft.com/office/drawing/2014/main" id="{00000000-0008-0000-0300-0000480C0000}"/>
            </a:ext>
          </a:extLst>
        </xdr:cNvPr>
        <xdr:cNvSpPr>
          <a:spLocks noChangeShapeType="1"/>
        </xdr:cNvSpPr>
      </xdr:nvSpPr>
      <xdr:spPr bwMode="auto">
        <a:xfrm>
          <a:off x="111061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133350</xdr:colOff>
      <xdr:row>7</xdr:row>
      <xdr:rowOff>0</xdr:rowOff>
    </xdr:from>
    <xdr:to>
      <xdr:col>17</xdr:col>
      <xdr:colOff>133350</xdr:colOff>
      <xdr:row>7</xdr:row>
      <xdr:rowOff>0</xdr:rowOff>
    </xdr:to>
    <xdr:sp macro="" textlink="">
      <xdr:nvSpPr>
        <xdr:cNvPr id="3145" name="Line 17">
          <a:extLst>
            <a:ext uri="{FF2B5EF4-FFF2-40B4-BE49-F238E27FC236}">
              <a16:creationId xmlns:a16="http://schemas.microsoft.com/office/drawing/2014/main" id="{00000000-0008-0000-0300-0000490C0000}"/>
            </a:ext>
          </a:extLst>
        </xdr:cNvPr>
        <xdr:cNvSpPr>
          <a:spLocks noChangeShapeType="1"/>
        </xdr:cNvSpPr>
      </xdr:nvSpPr>
      <xdr:spPr bwMode="auto">
        <a:xfrm>
          <a:off x="117919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133350</xdr:colOff>
      <xdr:row>7</xdr:row>
      <xdr:rowOff>0</xdr:rowOff>
    </xdr:from>
    <xdr:to>
      <xdr:col>17</xdr:col>
      <xdr:colOff>133350</xdr:colOff>
      <xdr:row>7</xdr:row>
      <xdr:rowOff>0</xdr:rowOff>
    </xdr:to>
    <xdr:sp macro="" textlink="">
      <xdr:nvSpPr>
        <xdr:cNvPr id="3146" name="Line 19">
          <a:extLst>
            <a:ext uri="{FF2B5EF4-FFF2-40B4-BE49-F238E27FC236}">
              <a16:creationId xmlns:a16="http://schemas.microsoft.com/office/drawing/2014/main" id="{00000000-0008-0000-0300-00004A0C0000}"/>
            </a:ext>
          </a:extLst>
        </xdr:cNvPr>
        <xdr:cNvSpPr>
          <a:spLocks noChangeShapeType="1"/>
        </xdr:cNvSpPr>
      </xdr:nvSpPr>
      <xdr:spPr bwMode="auto">
        <a:xfrm>
          <a:off x="117919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133350</xdr:colOff>
      <xdr:row>7</xdr:row>
      <xdr:rowOff>0</xdr:rowOff>
    </xdr:from>
    <xdr:to>
      <xdr:col>18</xdr:col>
      <xdr:colOff>133350</xdr:colOff>
      <xdr:row>7</xdr:row>
      <xdr:rowOff>0</xdr:rowOff>
    </xdr:to>
    <xdr:sp macro="" textlink="">
      <xdr:nvSpPr>
        <xdr:cNvPr id="3147" name="Line 17">
          <a:extLst>
            <a:ext uri="{FF2B5EF4-FFF2-40B4-BE49-F238E27FC236}">
              <a16:creationId xmlns:a16="http://schemas.microsoft.com/office/drawing/2014/main" id="{00000000-0008-0000-0300-00004B0C0000}"/>
            </a:ext>
          </a:extLst>
        </xdr:cNvPr>
        <xdr:cNvSpPr>
          <a:spLocks noChangeShapeType="1"/>
        </xdr:cNvSpPr>
      </xdr:nvSpPr>
      <xdr:spPr bwMode="auto">
        <a:xfrm>
          <a:off x="124777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133350</xdr:colOff>
      <xdr:row>7</xdr:row>
      <xdr:rowOff>0</xdr:rowOff>
    </xdr:from>
    <xdr:to>
      <xdr:col>18</xdr:col>
      <xdr:colOff>133350</xdr:colOff>
      <xdr:row>7</xdr:row>
      <xdr:rowOff>0</xdr:rowOff>
    </xdr:to>
    <xdr:sp macro="" textlink="">
      <xdr:nvSpPr>
        <xdr:cNvPr id="3148" name="Line 19">
          <a:extLst>
            <a:ext uri="{FF2B5EF4-FFF2-40B4-BE49-F238E27FC236}">
              <a16:creationId xmlns:a16="http://schemas.microsoft.com/office/drawing/2014/main" id="{00000000-0008-0000-0300-00004C0C0000}"/>
            </a:ext>
          </a:extLst>
        </xdr:cNvPr>
        <xdr:cNvSpPr>
          <a:spLocks noChangeShapeType="1"/>
        </xdr:cNvSpPr>
      </xdr:nvSpPr>
      <xdr:spPr bwMode="auto">
        <a:xfrm>
          <a:off x="124777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133350</xdr:colOff>
      <xdr:row>7</xdr:row>
      <xdr:rowOff>0</xdr:rowOff>
    </xdr:from>
    <xdr:to>
      <xdr:col>20</xdr:col>
      <xdr:colOff>133350</xdr:colOff>
      <xdr:row>7</xdr:row>
      <xdr:rowOff>0</xdr:rowOff>
    </xdr:to>
    <xdr:sp macro="" textlink="">
      <xdr:nvSpPr>
        <xdr:cNvPr id="3149" name="Line 17">
          <a:extLst>
            <a:ext uri="{FF2B5EF4-FFF2-40B4-BE49-F238E27FC236}">
              <a16:creationId xmlns:a16="http://schemas.microsoft.com/office/drawing/2014/main" id="{00000000-0008-0000-0300-00004D0C0000}"/>
            </a:ext>
          </a:extLst>
        </xdr:cNvPr>
        <xdr:cNvSpPr>
          <a:spLocks noChangeShapeType="1"/>
        </xdr:cNvSpPr>
      </xdr:nvSpPr>
      <xdr:spPr bwMode="auto">
        <a:xfrm>
          <a:off x="138493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133350</xdr:colOff>
      <xdr:row>7</xdr:row>
      <xdr:rowOff>0</xdr:rowOff>
    </xdr:from>
    <xdr:to>
      <xdr:col>20</xdr:col>
      <xdr:colOff>133350</xdr:colOff>
      <xdr:row>7</xdr:row>
      <xdr:rowOff>0</xdr:rowOff>
    </xdr:to>
    <xdr:sp macro="" textlink="">
      <xdr:nvSpPr>
        <xdr:cNvPr id="3150" name="Line 19">
          <a:extLst>
            <a:ext uri="{FF2B5EF4-FFF2-40B4-BE49-F238E27FC236}">
              <a16:creationId xmlns:a16="http://schemas.microsoft.com/office/drawing/2014/main" id="{00000000-0008-0000-0300-00004E0C0000}"/>
            </a:ext>
          </a:extLst>
        </xdr:cNvPr>
        <xdr:cNvSpPr>
          <a:spLocks noChangeShapeType="1"/>
        </xdr:cNvSpPr>
      </xdr:nvSpPr>
      <xdr:spPr bwMode="auto">
        <a:xfrm>
          <a:off x="138493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133350</xdr:colOff>
      <xdr:row>7</xdr:row>
      <xdr:rowOff>0</xdr:rowOff>
    </xdr:from>
    <xdr:to>
      <xdr:col>21</xdr:col>
      <xdr:colOff>133350</xdr:colOff>
      <xdr:row>7</xdr:row>
      <xdr:rowOff>0</xdr:rowOff>
    </xdr:to>
    <xdr:sp macro="" textlink="">
      <xdr:nvSpPr>
        <xdr:cNvPr id="3151" name="Line 17">
          <a:extLst>
            <a:ext uri="{FF2B5EF4-FFF2-40B4-BE49-F238E27FC236}">
              <a16:creationId xmlns:a16="http://schemas.microsoft.com/office/drawing/2014/main" id="{00000000-0008-0000-0300-00004F0C0000}"/>
            </a:ext>
          </a:extLst>
        </xdr:cNvPr>
        <xdr:cNvSpPr>
          <a:spLocks noChangeShapeType="1"/>
        </xdr:cNvSpPr>
      </xdr:nvSpPr>
      <xdr:spPr bwMode="auto">
        <a:xfrm>
          <a:off x="145351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133350</xdr:colOff>
      <xdr:row>7</xdr:row>
      <xdr:rowOff>0</xdr:rowOff>
    </xdr:from>
    <xdr:to>
      <xdr:col>21</xdr:col>
      <xdr:colOff>133350</xdr:colOff>
      <xdr:row>7</xdr:row>
      <xdr:rowOff>0</xdr:rowOff>
    </xdr:to>
    <xdr:sp macro="" textlink="">
      <xdr:nvSpPr>
        <xdr:cNvPr id="3152" name="Line 19">
          <a:extLst>
            <a:ext uri="{FF2B5EF4-FFF2-40B4-BE49-F238E27FC236}">
              <a16:creationId xmlns:a16="http://schemas.microsoft.com/office/drawing/2014/main" id="{00000000-0008-0000-0300-0000500C0000}"/>
            </a:ext>
          </a:extLst>
        </xdr:cNvPr>
        <xdr:cNvSpPr>
          <a:spLocks noChangeShapeType="1"/>
        </xdr:cNvSpPr>
      </xdr:nvSpPr>
      <xdr:spPr bwMode="auto">
        <a:xfrm>
          <a:off x="1453515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133350</xdr:colOff>
      <xdr:row>7</xdr:row>
      <xdr:rowOff>0</xdr:rowOff>
    </xdr:from>
    <xdr:to>
      <xdr:col>14</xdr:col>
      <xdr:colOff>133350</xdr:colOff>
      <xdr:row>7</xdr:row>
      <xdr:rowOff>0</xdr:rowOff>
    </xdr:to>
    <xdr:sp macro="" textlink="">
      <xdr:nvSpPr>
        <xdr:cNvPr id="2" name="Line 13">
          <a:extLst>
            <a:ext uri="{FF2B5EF4-FFF2-40B4-BE49-F238E27FC236}">
              <a16:creationId xmlns:a16="http://schemas.microsoft.com/office/drawing/2014/main" id="{00000000-0008-0000-0300-0000290C0000}"/>
            </a:ext>
          </a:extLst>
        </xdr:cNvPr>
        <xdr:cNvSpPr>
          <a:spLocks noChangeShapeType="1"/>
        </xdr:cNvSpPr>
      </xdr:nvSpPr>
      <xdr:spPr bwMode="auto">
        <a:xfrm>
          <a:off x="97345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133350</xdr:colOff>
      <xdr:row>7</xdr:row>
      <xdr:rowOff>0</xdr:rowOff>
    </xdr:from>
    <xdr:to>
      <xdr:col>14</xdr:col>
      <xdr:colOff>133350</xdr:colOff>
      <xdr:row>7</xdr:row>
      <xdr:rowOff>0</xdr:rowOff>
    </xdr:to>
    <xdr:sp macro="" textlink="">
      <xdr:nvSpPr>
        <xdr:cNvPr id="3" name="Line 15">
          <a:extLst>
            <a:ext uri="{FF2B5EF4-FFF2-40B4-BE49-F238E27FC236}">
              <a16:creationId xmlns:a16="http://schemas.microsoft.com/office/drawing/2014/main" id="{00000000-0008-0000-0300-00002A0C0000}"/>
            </a:ext>
          </a:extLst>
        </xdr:cNvPr>
        <xdr:cNvSpPr>
          <a:spLocks noChangeShapeType="1"/>
        </xdr:cNvSpPr>
      </xdr:nvSpPr>
      <xdr:spPr bwMode="auto">
        <a:xfrm>
          <a:off x="97345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133350</xdr:colOff>
      <xdr:row>7</xdr:row>
      <xdr:rowOff>0</xdr:rowOff>
    </xdr:from>
    <xdr:to>
      <xdr:col>13</xdr:col>
      <xdr:colOff>133350</xdr:colOff>
      <xdr:row>7</xdr:row>
      <xdr:rowOff>0</xdr:rowOff>
    </xdr:to>
    <xdr:sp macro="" textlink="">
      <xdr:nvSpPr>
        <xdr:cNvPr id="4" name="Line 17">
          <a:extLst>
            <a:ext uri="{FF2B5EF4-FFF2-40B4-BE49-F238E27FC236}">
              <a16:creationId xmlns:a16="http://schemas.microsoft.com/office/drawing/2014/main" id="{00000000-0008-0000-0300-00002B0C0000}"/>
            </a:ext>
          </a:extLst>
        </xdr:cNvPr>
        <xdr:cNvSpPr>
          <a:spLocks noChangeShapeType="1"/>
        </xdr:cNvSpPr>
      </xdr:nvSpPr>
      <xdr:spPr bwMode="auto">
        <a:xfrm>
          <a:off x="90487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133350</xdr:colOff>
      <xdr:row>7</xdr:row>
      <xdr:rowOff>0</xdr:rowOff>
    </xdr:from>
    <xdr:to>
      <xdr:col>13</xdr:col>
      <xdr:colOff>133350</xdr:colOff>
      <xdr:row>7</xdr:row>
      <xdr:rowOff>0</xdr:rowOff>
    </xdr:to>
    <xdr:sp macro="" textlink="">
      <xdr:nvSpPr>
        <xdr:cNvPr id="5" name="Line 19">
          <a:extLst>
            <a:ext uri="{FF2B5EF4-FFF2-40B4-BE49-F238E27FC236}">
              <a16:creationId xmlns:a16="http://schemas.microsoft.com/office/drawing/2014/main" id="{00000000-0008-0000-0300-00002C0C0000}"/>
            </a:ext>
          </a:extLst>
        </xdr:cNvPr>
        <xdr:cNvSpPr>
          <a:spLocks noChangeShapeType="1"/>
        </xdr:cNvSpPr>
      </xdr:nvSpPr>
      <xdr:spPr bwMode="auto">
        <a:xfrm>
          <a:off x="90487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123825</xdr:colOff>
      <xdr:row>7</xdr:row>
      <xdr:rowOff>0</xdr:rowOff>
    </xdr:from>
    <xdr:to>
      <xdr:col>12</xdr:col>
      <xdr:colOff>123825</xdr:colOff>
      <xdr:row>7</xdr:row>
      <xdr:rowOff>0</xdr:rowOff>
    </xdr:to>
    <xdr:sp macro="" textlink="">
      <xdr:nvSpPr>
        <xdr:cNvPr id="6" name="Line 21">
          <a:extLst>
            <a:ext uri="{FF2B5EF4-FFF2-40B4-BE49-F238E27FC236}">
              <a16:creationId xmlns:a16="http://schemas.microsoft.com/office/drawing/2014/main" id="{00000000-0008-0000-0300-00002D0C0000}"/>
            </a:ext>
          </a:extLst>
        </xdr:cNvPr>
        <xdr:cNvSpPr>
          <a:spLocks noChangeShapeType="1"/>
        </xdr:cNvSpPr>
      </xdr:nvSpPr>
      <xdr:spPr bwMode="auto">
        <a:xfrm>
          <a:off x="8353425"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47625</xdr:colOff>
      <xdr:row>7</xdr:row>
      <xdr:rowOff>0</xdr:rowOff>
    </xdr:from>
    <xdr:to>
      <xdr:col>11</xdr:col>
      <xdr:colOff>47625</xdr:colOff>
      <xdr:row>7</xdr:row>
      <xdr:rowOff>0</xdr:rowOff>
    </xdr:to>
    <xdr:sp macro="" textlink="">
      <xdr:nvSpPr>
        <xdr:cNvPr id="7" name="Line 23">
          <a:extLst>
            <a:ext uri="{FF2B5EF4-FFF2-40B4-BE49-F238E27FC236}">
              <a16:creationId xmlns:a16="http://schemas.microsoft.com/office/drawing/2014/main" id="{00000000-0008-0000-0300-00002E0C0000}"/>
            </a:ext>
          </a:extLst>
        </xdr:cNvPr>
        <xdr:cNvSpPr>
          <a:spLocks noChangeShapeType="1"/>
        </xdr:cNvSpPr>
      </xdr:nvSpPr>
      <xdr:spPr bwMode="auto">
        <a:xfrm>
          <a:off x="7591425"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133350</xdr:colOff>
      <xdr:row>7</xdr:row>
      <xdr:rowOff>0</xdr:rowOff>
    </xdr:from>
    <xdr:to>
      <xdr:col>14</xdr:col>
      <xdr:colOff>133350</xdr:colOff>
      <xdr:row>7</xdr:row>
      <xdr:rowOff>0</xdr:rowOff>
    </xdr:to>
    <xdr:sp macro="" textlink="">
      <xdr:nvSpPr>
        <xdr:cNvPr id="8" name="Line 17">
          <a:extLst>
            <a:ext uri="{FF2B5EF4-FFF2-40B4-BE49-F238E27FC236}">
              <a16:creationId xmlns:a16="http://schemas.microsoft.com/office/drawing/2014/main" id="{00000000-0008-0000-0300-00002F0C0000}"/>
            </a:ext>
          </a:extLst>
        </xdr:cNvPr>
        <xdr:cNvSpPr>
          <a:spLocks noChangeShapeType="1"/>
        </xdr:cNvSpPr>
      </xdr:nvSpPr>
      <xdr:spPr bwMode="auto">
        <a:xfrm>
          <a:off x="97345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133350</xdr:colOff>
      <xdr:row>7</xdr:row>
      <xdr:rowOff>0</xdr:rowOff>
    </xdr:from>
    <xdr:to>
      <xdr:col>14</xdr:col>
      <xdr:colOff>133350</xdr:colOff>
      <xdr:row>7</xdr:row>
      <xdr:rowOff>0</xdr:rowOff>
    </xdr:to>
    <xdr:sp macro="" textlink="">
      <xdr:nvSpPr>
        <xdr:cNvPr id="9" name="Line 19">
          <a:extLst>
            <a:ext uri="{FF2B5EF4-FFF2-40B4-BE49-F238E27FC236}">
              <a16:creationId xmlns:a16="http://schemas.microsoft.com/office/drawing/2014/main" id="{00000000-0008-0000-0300-0000300C0000}"/>
            </a:ext>
          </a:extLst>
        </xdr:cNvPr>
        <xdr:cNvSpPr>
          <a:spLocks noChangeShapeType="1"/>
        </xdr:cNvSpPr>
      </xdr:nvSpPr>
      <xdr:spPr bwMode="auto">
        <a:xfrm>
          <a:off x="97345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133350</xdr:colOff>
      <xdr:row>7</xdr:row>
      <xdr:rowOff>0</xdr:rowOff>
    </xdr:from>
    <xdr:to>
      <xdr:col>15</xdr:col>
      <xdr:colOff>133350</xdr:colOff>
      <xdr:row>7</xdr:row>
      <xdr:rowOff>0</xdr:rowOff>
    </xdr:to>
    <xdr:sp macro="" textlink="">
      <xdr:nvSpPr>
        <xdr:cNvPr id="10" name="Line 17">
          <a:extLst>
            <a:ext uri="{FF2B5EF4-FFF2-40B4-BE49-F238E27FC236}">
              <a16:creationId xmlns:a16="http://schemas.microsoft.com/office/drawing/2014/main" id="{00000000-0008-0000-0300-0000310C0000}"/>
            </a:ext>
          </a:extLst>
        </xdr:cNvPr>
        <xdr:cNvSpPr>
          <a:spLocks noChangeShapeType="1"/>
        </xdr:cNvSpPr>
      </xdr:nvSpPr>
      <xdr:spPr bwMode="auto">
        <a:xfrm>
          <a:off x="104203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133350</xdr:colOff>
      <xdr:row>7</xdr:row>
      <xdr:rowOff>0</xdr:rowOff>
    </xdr:from>
    <xdr:to>
      <xdr:col>15</xdr:col>
      <xdr:colOff>133350</xdr:colOff>
      <xdr:row>7</xdr:row>
      <xdr:rowOff>0</xdr:rowOff>
    </xdr:to>
    <xdr:sp macro="" textlink="">
      <xdr:nvSpPr>
        <xdr:cNvPr id="11" name="Line 19">
          <a:extLst>
            <a:ext uri="{FF2B5EF4-FFF2-40B4-BE49-F238E27FC236}">
              <a16:creationId xmlns:a16="http://schemas.microsoft.com/office/drawing/2014/main" id="{00000000-0008-0000-0300-0000320C0000}"/>
            </a:ext>
          </a:extLst>
        </xdr:cNvPr>
        <xdr:cNvSpPr>
          <a:spLocks noChangeShapeType="1"/>
        </xdr:cNvSpPr>
      </xdr:nvSpPr>
      <xdr:spPr bwMode="auto">
        <a:xfrm>
          <a:off x="104203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133350</xdr:colOff>
      <xdr:row>7</xdr:row>
      <xdr:rowOff>0</xdr:rowOff>
    </xdr:from>
    <xdr:to>
      <xdr:col>16</xdr:col>
      <xdr:colOff>133350</xdr:colOff>
      <xdr:row>7</xdr:row>
      <xdr:rowOff>0</xdr:rowOff>
    </xdr:to>
    <xdr:sp macro="" textlink="">
      <xdr:nvSpPr>
        <xdr:cNvPr id="12" name="Line 17">
          <a:extLst>
            <a:ext uri="{FF2B5EF4-FFF2-40B4-BE49-F238E27FC236}">
              <a16:creationId xmlns:a16="http://schemas.microsoft.com/office/drawing/2014/main" id="{00000000-0008-0000-0300-0000330C0000}"/>
            </a:ext>
          </a:extLst>
        </xdr:cNvPr>
        <xdr:cNvSpPr>
          <a:spLocks noChangeShapeType="1"/>
        </xdr:cNvSpPr>
      </xdr:nvSpPr>
      <xdr:spPr bwMode="auto">
        <a:xfrm>
          <a:off x="111061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133350</xdr:colOff>
      <xdr:row>7</xdr:row>
      <xdr:rowOff>0</xdr:rowOff>
    </xdr:from>
    <xdr:to>
      <xdr:col>16</xdr:col>
      <xdr:colOff>133350</xdr:colOff>
      <xdr:row>7</xdr:row>
      <xdr:rowOff>0</xdr:rowOff>
    </xdr:to>
    <xdr:sp macro="" textlink="">
      <xdr:nvSpPr>
        <xdr:cNvPr id="13" name="Line 19">
          <a:extLst>
            <a:ext uri="{FF2B5EF4-FFF2-40B4-BE49-F238E27FC236}">
              <a16:creationId xmlns:a16="http://schemas.microsoft.com/office/drawing/2014/main" id="{00000000-0008-0000-0300-0000340C0000}"/>
            </a:ext>
          </a:extLst>
        </xdr:cNvPr>
        <xdr:cNvSpPr>
          <a:spLocks noChangeShapeType="1"/>
        </xdr:cNvSpPr>
      </xdr:nvSpPr>
      <xdr:spPr bwMode="auto">
        <a:xfrm>
          <a:off x="111061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133350</xdr:colOff>
      <xdr:row>7</xdr:row>
      <xdr:rowOff>0</xdr:rowOff>
    </xdr:from>
    <xdr:to>
      <xdr:col>17</xdr:col>
      <xdr:colOff>133350</xdr:colOff>
      <xdr:row>7</xdr:row>
      <xdr:rowOff>0</xdr:rowOff>
    </xdr:to>
    <xdr:sp macro="" textlink="">
      <xdr:nvSpPr>
        <xdr:cNvPr id="14" name="Line 17">
          <a:extLst>
            <a:ext uri="{FF2B5EF4-FFF2-40B4-BE49-F238E27FC236}">
              <a16:creationId xmlns:a16="http://schemas.microsoft.com/office/drawing/2014/main" id="{00000000-0008-0000-0300-0000350C0000}"/>
            </a:ext>
          </a:extLst>
        </xdr:cNvPr>
        <xdr:cNvSpPr>
          <a:spLocks noChangeShapeType="1"/>
        </xdr:cNvSpPr>
      </xdr:nvSpPr>
      <xdr:spPr bwMode="auto">
        <a:xfrm>
          <a:off x="117919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133350</xdr:colOff>
      <xdr:row>7</xdr:row>
      <xdr:rowOff>0</xdr:rowOff>
    </xdr:from>
    <xdr:to>
      <xdr:col>17</xdr:col>
      <xdr:colOff>133350</xdr:colOff>
      <xdr:row>7</xdr:row>
      <xdr:rowOff>0</xdr:rowOff>
    </xdr:to>
    <xdr:sp macro="" textlink="">
      <xdr:nvSpPr>
        <xdr:cNvPr id="15" name="Line 19">
          <a:extLst>
            <a:ext uri="{FF2B5EF4-FFF2-40B4-BE49-F238E27FC236}">
              <a16:creationId xmlns:a16="http://schemas.microsoft.com/office/drawing/2014/main" id="{00000000-0008-0000-0300-0000360C0000}"/>
            </a:ext>
          </a:extLst>
        </xdr:cNvPr>
        <xdr:cNvSpPr>
          <a:spLocks noChangeShapeType="1"/>
        </xdr:cNvSpPr>
      </xdr:nvSpPr>
      <xdr:spPr bwMode="auto">
        <a:xfrm>
          <a:off x="117919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133350</xdr:colOff>
      <xdr:row>7</xdr:row>
      <xdr:rowOff>0</xdr:rowOff>
    </xdr:from>
    <xdr:to>
      <xdr:col>18</xdr:col>
      <xdr:colOff>133350</xdr:colOff>
      <xdr:row>7</xdr:row>
      <xdr:rowOff>0</xdr:rowOff>
    </xdr:to>
    <xdr:sp macro="" textlink="">
      <xdr:nvSpPr>
        <xdr:cNvPr id="16" name="Line 17">
          <a:extLst>
            <a:ext uri="{FF2B5EF4-FFF2-40B4-BE49-F238E27FC236}">
              <a16:creationId xmlns:a16="http://schemas.microsoft.com/office/drawing/2014/main" id="{00000000-0008-0000-0300-0000370C0000}"/>
            </a:ext>
          </a:extLst>
        </xdr:cNvPr>
        <xdr:cNvSpPr>
          <a:spLocks noChangeShapeType="1"/>
        </xdr:cNvSpPr>
      </xdr:nvSpPr>
      <xdr:spPr bwMode="auto">
        <a:xfrm>
          <a:off x="124777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133350</xdr:colOff>
      <xdr:row>7</xdr:row>
      <xdr:rowOff>0</xdr:rowOff>
    </xdr:from>
    <xdr:to>
      <xdr:col>18</xdr:col>
      <xdr:colOff>133350</xdr:colOff>
      <xdr:row>7</xdr:row>
      <xdr:rowOff>0</xdr:rowOff>
    </xdr:to>
    <xdr:sp macro="" textlink="">
      <xdr:nvSpPr>
        <xdr:cNvPr id="17" name="Line 19">
          <a:extLst>
            <a:ext uri="{FF2B5EF4-FFF2-40B4-BE49-F238E27FC236}">
              <a16:creationId xmlns:a16="http://schemas.microsoft.com/office/drawing/2014/main" id="{00000000-0008-0000-0300-0000380C0000}"/>
            </a:ext>
          </a:extLst>
        </xdr:cNvPr>
        <xdr:cNvSpPr>
          <a:spLocks noChangeShapeType="1"/>
        </xdr:cNvSpPr>
      </xdr:nvSpPr>
      <xdr:spPr bwMode="auto">
        <a:xfrm>
          <a:off x="124777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133350</xdr:colOff>
      <xdr:row>7</xdr:row>
      <xdr:rowOff>0</xdr:rowOff>
    </xdr:from>
    <xdr:to>
      <xdr:col>20</xdr:col>
      <xdr:colOff>133350</xdr:colOff>
      <xdr:row>7</xdr:row>
      <xdr:rowOff>0</xdr:rowOff>
    </xdr:to>
    <xdr:sp macro="" textlink="">
      <xdr:nvSpPr>
        <xdr:cNvPr id="18" name="Line 17">
          <a:extLst>
            <a:ext uri="{FF2B5EF4-FFF2-40B4-BE49-F238E27FC236}">
              <a16:creationId xmlns:a16="http://schemas.microsoft.com/office/drawing/2014/main" id="{00000000-0008-0000-0300-0000390C0000}"/>
            </a:ext>
          </a:extLst>
        </xdr:cNvPr>
        <xdr:cNvSpPr>
          <a:spLocks noChangeShapeType="1"/>
        </xdr:cNvSpPr>
      </xdr:nvSpPr>
      <xdr:spPr bwMode="auto">
        <a:xfrm>
          <a:off x="138493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133350</xdr:colOff>
      <xdr:row>7</xdr:row>
      <xdr:rowOff>0</xdr:rowOff>
    </xdr:from>
    <xdr:to>
      <xdr:col>20</xdr:col>
      <xdr:colOff>133350</xdr:colOff>
      <xdr:row>7</xdr:row>
      <xdr:rowOff>0</xdr:rowOff>
    </xdr:to>
    <xdr:sp macro="" textlink="">
      <xdr:nvSpPr>
        <xdr:cNvPr id="19" name="Line 19">
          <a:extLst>
            <a:ext uri="{FF2B5EF4-FFF2-40B4-BE49-F238E27FC236}">
              <a16:creationId xmlns:a16="http://schemas.microsoft.com/office/drawing/2014/main" id="{00000000-0008-0000-0300-00003A0C0000}"/>
            </a:ext>
          </a:extLst>
        </xdr:cNvPr>
        <xdr:cNvSpPr>
          <a:spLocks noChangeShapeType="1"/>
        </xdr:cNvSpPr>
      </xdr:nvSpPr>
      <xdr:spPr bwMode="auto">
        <a:xfrm>
          <a:off x="138493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133350</xdr:colOff>
      <xdr:row>7</xdr:row>
      <xdr:rowOff>0</xdr:rowOff>
    </xdr:from>
    <xdr:to>
      <xdr:col>21</xdr:col>
      <xdr:colOff>133350</xdr:colOff>
      <xdr:row>7</xdr:row>
      <xdr:rowOff>0</xdr:rowOff>
    </xdr:to>
    <xdr:sp macro="" textlink="">
      <xdr:nvSpPr>
        <xdr:cNvPr id="20" name="Line 17">
          <a:extLst>
            <a:ext uri="{FF2B5EF4-FFF2-40B4-BE49-F238E27FC236}">
              <a16:creationId xmlns:a16="http://schemas.microsoft.com/office/drawing/2014/main" id="{00000000-0008-0000-0300-00003B0C0000}"/>
            </a:ext>
          </a:extLst>
        </xdr:cNvPr>
        <xdr:cNvSpPr>
          <a:spLocks noChangeShapeType="1"/>
        </xdr:cNvSpPr>
      </xdr:nvSpPr>
      <xdr:spPr bwMode="auto">
        <a:xfrm>
          <a:off x="145351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133350</xdr:colOff>
      <xdr:row>7</xdr:row>
      <xdr:rowOff>0</xdr:rowOff>
    </xdr:from>
    <xdr:to>
      <xdr:col>21</xdr:col>
      <xdr:colOff>133350</xdr:colOff>
      <xdr:row>7</xdr:row>
      <xdr:rowOff>0</xdr:rowOff>
    </xdr:to>
    <xdr:sp macro="" textlink="">
      <xdr:nvSpPr>
        <xdr:cNvPr id="21" name="Line 19">
          <a:extLst>
            <a:ext uri="{FF2B5EF4-FFF2-40B4-BE49-F238E27FC236}">
              <a16:creationId xmlns:a16="http://schemas.microsoft.com/office/drawing/2014/main" id="{00000000-0008-0000-0300-00003C0C0000}"/>
            </a:ext>
          </a:extLst>
        </xdr:cNvPr>
        <xdr:cNvSpPr>
          <a:spLocks noChangeShapeType="1"/>
        </xdr:cNvSpPr>
      </xdr:nvSpPr>
      <xdr:spPr bwMode="auto">
        <a:xfrm>
          <a:off x="145351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133350</xdr:colOff>
      <xdr:row>7</xdr:row>
      <xdr:rowOff>0</xdr:rowOff>
    </xdr:from>
    <xdr:to>
      <xdr:col>14</xdr:col>
      <xdr:colOff>133350</xdr:colOff>
      <xdr:row>7</xdr:row>
      <xdr:rowOff>0</xdr:rowOff>
    </xdr:to>
    <xdr:sp macro="" textlink="">
      <xdr:nvSpPr>
        <xdr:cNvPr id="22" name="Line 13">
          <a:extLst>
            <a:ext uri="{FF2B5EF4-FFF2-40B4-BE49-F238E27FC236}">
              <a16:creationId xmlns:a16="http://schemas.microsoft.com/office/drawing/2014/main" id="{00000000-0008-0000-0300-00003D0C0000}"/>
            </a:ext>
          </a:extLst>
        </xdr:cNvPr>
        <xdr:cNvSpPr>
          <a:spLocks noChangeShapeType="1"/>
        </xdr:cNvSpPr>
      </xdr:nvSpPr>
      <xdr:spPr bwMode="auto">
        <a:xfrm>
          <a:off x="97345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133350</xdr:colOff>
      <xdr:row>7</xdr:row>
      <xdr:rowOff>0</xdr:rowOff>
    </xdr:from>
    <xdr:to>
      <xdr:col>14</xdr:col>
      <xdr:colOff>133350</xdr:colOff>
      <xdr:row>7</xdr:row>
      <xdr:rowOff>0</xdr:rowOff>
    </xdr:to>
    <xdr:sp macro="" textlink="">
      <xdr:nvSpPr>
        <xdr:cNvPr id="23" name="Line 15">
          <a:extLst>
            <a:ext uri="{FF2B5EF4-FFF2-40B4-BE49-F238E27FC236}">
              <a16:creationId xmlns:a16="http://schemas.microsoft.com/office/drawing/2014/main" id="{00000000-0008-0000-0300-00003E0C0000}"/>
            </a:ext>
          </a:extLst>
        </xdr:cNvPr>
        <xdr:cNvSpPr>
          <a:spLocks noChangeShapeType="1"/>
        </xdr:cNvSpPr>
      </xdr:nvSpPr>
      <xdr:spPr bwMode="auto">
        <a:xfrm>
          <a:off x="97345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133350</xdr:colOff>
      <xdr:row>7</xdr:row>
      <xdr:rowOff>0</xdr:rowOff>
    </xdr:from>
    <xdr:to>
      <xdr:col>13</xdr:col>
      <xdr:colOff>133350</xdr:colOff>
      <xdr:row>7</xdr:row>
      <xdr:rowOff>0</xdr:rowOff>
    </xdr:to>
    <xdr:sp macro="" textlink="">
      <xdr:nvSpPr>
        <xdr:cNvPr id="24" name="Line 17">
          <a:extLst>
            <a:ext uri="{FF2B5EF4-FFF2-40B4-BE49-F238E27FC236}">
              <a16:creationId xmlns:a16="http://schemas.microsoft.com/office/drawing/2014/main" id="{00000000-0008-0000-0300-00003F0C0000}"/>
            </a:ext>
          </a:extLst>
        </xdr:cNvPr>
        <xdr:cNvSpPr>
          <a:spLocks noChangeShapeType="1"/>
        </xdr:cNvSpPr>
      </xdr:nvSpPr>
      <xdr:spPr bwMode="auto">
        <a:xfrm>
          <a:off x="90487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133350</xdr:colOff>
      <xdr:row>7</xdr:row>
      <xdr:rowOff>0</xdr:rowOff>
    </xdr:from>
    <xdr:to>
      <xdr:col>13</xdr:col>
      <xdr:colOff>133350</xdr:colOff>
      <xdr:row>7</xdr:row>
      <xdr:rowOff>0</xdr:rowOff>
    </xdr:to>
    <xdr:sp macro="" textlink="">
      <xdr:nvSpPr>
        <xdr:cNvPr id="25" name="Line 19">
          <a:extLst>
            <a:ext uri="{FF2B5EF4-FFF2-40B4-BE49-F238E27FC236}">
              <a16:creationId xmlns:a16="http://schemas.microsoft.com/office/drawing/2014/main" id="{00000000-0008-0000-0300-0000400C0000}"/>
            </a:ext>
          </a:extLst>
        </xdr:cNvPr>
        <xdr:cNvSpPr>
          <a:spLocks noChangeShapeType="1"/>
        </xdr:cNvSpPr>
      </xdr:nvSpPr>
      <xdr:spPr bwMode="auto">
        <a:xfrm>
          <a:off x="90487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123825</xdr:colOff>
      <xdr:row>7</xdr:row>
      <xdr:rowOff>0</xdr:rowOff>
    </xdr:from>
    <xdr:to>
      <xdr:col>12</xdr:col>
      <xdr:colOff>123825</xdr:colOff>
      <xdr:row>7</xdr:row>
      <xdr:rowOff>0</xdr:rowOff>
    </xdr:to>
    <xdr:sp macro="" textlink="">
      <xdr:nvSpPr>
        <xdr:cNvPr id="26" name="Line 21">
          <a:extLst>
            <a:ext uri="{FF2B5EF4-FFF2-40B4-BE49-F238E27FC236}">
              <a16:creationId xmlns:a16="http://schemas.microsoft.com/office/drawing/2014/main" id="{00000000-0008-0000-0300-0000410C0000}"/>
            </a:ext>
          </a:extLst>
        </xdr:cNvPr>
        <xdr:cNvSpPr>
          <a:spLocks noChangeShapeType="1"/>
        </xdr:cNvSpPr>
      </xdr:nvSpPr>
      <xdr:spPr bwMode="auto">
        <a:xfrm>
          <a:off x="8353425"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47625</xdr:colOff>
      <xdr:row>7</xdr:row>
      <xdr:rowOff>0</xdr:rowOff>
    </xdr:from>
    <xdr:to>
      <xdr:col>11</xdr:col>
      <xdr:colOff>47625</xdr:colOff>
      <xdr:row>7</xdr:row>
      <xdr:rowOff>0</xdr:rowOff>
    </xdr:to>
    <xdr:sp macro="" textlink="">
      <xdr:nvSpPr>
        <xdr:cNvPr id="27" name="Line 23">
          <a:extLst>
            <a:ext uri="{FF2B5EF4-FFF2-40B4-BE49-F238E27FC236}">
              <a16:creationId xmlns:a16="http://schemas.microsoft.com/office/drawing/2014/main" id="{00000000-0008-0000-0300-0000420C0000}"/>
            </a:ext>
          </a:extLst>
        </xdr:cNvPr>
        <xdr:cNvSpPr>
          <a:spLocks noChangeShapeType="1"/>
        </xdr:cNvSpPr>
      </xdr:nvSpPr>
      <xdr:spPr bwMode="auto">
        <a:xfrm>
          <a:off x="7591425"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133350</xdr:colOff>
      <xdr:row>7</xdr:row>
      <xdr:rowOff>0</xdr:rowOff>
    </xdr:from>
    <xdr:to>
      <xdr:col>14</xdr:col>
      <xdr:colOff>133350</xdr:colOff>
      <xdr:row>7</xdr:row>
      <xdr:rowOff>0</xdr:rowOff>
    </xdr:to>
    <xdr:sp macro="" textlink="">
      <xdr:nvSpPr>
        <xdr:cNvPr id="28" name="Line 17">
          <a:extLst>
            <a:ext uri="{FF2B5EF4-FFF2-40B4-BE49-F238E27FC236}">
              <a16:creationId xmlns:a16="http://schemas.microsoft.com/office/drawing/2014/main" id="{00000000-0008-0000-0300-0000430C0000}"/>
            </a:ext>
          </a:extLst>
        </xdr:cNvPr>
        <xdr:cNvSpPr>
          <a:spLocks noChangeShapeType="1"/>
        </xdr:cNvSpPr>
      </xdr:nvSpPr>
      <xdr:spPr bwMode="auto">
        <a:xfrm>
          <a:off x="97345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133350</xdr:colOff>
      <xdr:row>7</xdr:row>
      <xdr:rowOff>0</xdr:rowOff>
    </xdr:from>
    <xdr:to>
      <xdr:col>14</xdr:col>
      <xdr:colOff>133350</xdr:colOff>
      <xdr:row>7</xdr:row>
      <xdr:rowOff>0</xdr:rowOff>
    </xdr:to>
    <xdr:sp macro="" textlink="">
      <xdr:nvSpPr>
        <xdr:cNvPr id="29" name="Line 19">
          <a:extLst>
            <a:ext uri="{FF2B5EF4-FFF2-40B4-BE49-F238E27FC236}">
              <a16:creationId xmlns:a16="http://schemas.microsoft.com/office/drawing/2014/main" id="{00000000-0008-0000-0300-0000440C0000}"/>
            </a:ext>
          </a:extLst>
        </xdr:cNvPr>
        <xdr:cNvSpPr>
          <a:spLocks noChangeShapeType="1"/>
        </xdr:cNvSpPr>
      </xdr:nvSpPr>
      <xdr:spPr bwMode="auto">
        <a:xfrm>
          <a:off x="97345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133350</xdr:colOff>
      <xdr:row>7</xdr:row>
      <xdr:rowOff>0</xdr:rowOff>
    </xdr:from>
    <xdr:to>
      <xdr:col>15</xdr:col>
      <xdr:colOff>133350</xdr:colOff>
      <xdr:row>7</xdr:row>
      <xdr:rowOff>0</xdr:rowOff>
    </xdr:to>
    <xdr:sp macro="" textlink="">
      <xdr:nvSpPr>
        <xdr:cNvPr id="30" name="Line 17">
          <a:extLst>
            <a:ext uri="{FF2B5EF4-FFF2-40B4-BE49-F238E27FC236}">
              <a16:creationId xmlns:a16="http://schemas.microsoft.com/office/drawing/2014/main" id="{00000000-0008-0000-0300-0000450C0000}"/>
            </a:ext>
          </a:extLst>
        </xdr:cNvPr>
        <xdr:cNvSpPr>
          <a:spLocks noChangeShapeType="1"/>
        </xdr:cNvSpPr>
      </xdr:nvSpPr>
      <xdr:spPr bwMode="auto">
        <a:xfrm>
          <a:off x="104203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133350</xdr:colOff>
      <xdr:row>7</xdr:row>
      <xdr:rowOff>0</xdr:rowOff>
    </xdr:from>
    <xdr:to>
      <xdr:col>15</xdr:col>
      <xdr:colOff>133350</xdr:colOff>
      <xdr:row>7</xdr:row>
      <xdr:rowOff>0</xdr:rowOff>
    </xdr:to>
    <xdr:sp macro="" textlink="">
      <xdr:nvSpPr>
        <xdr:cNvPr id="31" name="Line 19">
          <a:extLst>
            <a:ext uri="{FF2B5EF4-FFF2-40B4-BE49-F238E27FC236}">
              <a16:creationId xmlns:a16="http://schemas.microsoft.com/office/drawing/2014/main" id="{00000000-0008-0000-0300-0000460C0000}"/>
            </a:ext>
          </a:extLst>
        </xdr:cNvPr>
        <xdr:cNvSpPr>
          <a:spLocks noChangeShapeType="1"/>
        </xdr:cNvSpPr>
      </xdr:nvSpPr>
      <xdr:spPr bwMode="auto">
        <a:xfrm>
          <a:off x="104203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133350</xdr:colOff>
      <xdr:row>7</xdr:row>
      <xdr:rowOff>0</xdr:rowOff>
    </xdr:from>
    <xdr:to>
      <xdr:col>16</xdr:col>
      <xdr:colOff>133350</xdr:colOff>
      <xdr:row>7</xdr:row>
      <xdr:rowOff>0</xdr:rowOff>
    </xdr:to>
    <xdr:sp macro="" textlink="">
      <xdr:nvSpPr>
        <xdr:cNvPr id="32" name="Line 17">
          <a:extLst>
            <a:ext uri="{FF2B5EF4-FFF2-40B4-BE49-F238E27FC236}">
              <a16:creationId xmlns:a16="http://schemas.microsoft.com/office/drawing/2014/main" id="{00000000-0008-0000-0300-0000470C0000}"/>
            </a:ext>
          </a:extLst>
        </xdr:cNvPr>
        <xdr:cNvSpPr>
          <a:spLocks noChangeShapeType="1"/>
        </xdr:cNvSpPr>
      </xdr:nvSpPr>
      <xdr:spPr bwMode="auto">
        <a:xfrm>
          <a:off x="111061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133350</xdr:colOff>
      <xdr:row>7</xdr:row>
      <xdr:rowOff>0</xdr:rowOff>
    </xdr:from>
    <xdr:to>
      <xdr:col>16</xdr:col>
      <xdr:colOff>133350</xdr:colOff>
      <xdr:row>7</xdr:row>
      <xdr:rowOff>0</xdr:rowOff>
    </xdr:to>
    <xdr:sp macro="" textlink="">
      <xdr:nvSpPr>
        <xdr:cNvPr id="33" name="Line 19">
          <a:extLst>
            <a:ext uri="{FF2B5EF4-FFF2-40B4-BE49-F238E27FC236}">
              <a16:creationId xmlns:a16="http://schemas.microsoft.com/office/drawing/2014/main" id="{00000000-0008-0000-0300-0000480C0000}"/>
            </a:ext>
          </a:extLst>
        </xdr:cNvPr>
        <xdr:cNvSpPr>
          <a:spLocks noChangeShapeType="1"/>
        </xdr:cNvSpPr>
      </xdr:nvSpPr>
      <xdr:spPr bwMode="auto">
        <a:xfrm>
          <a:off x="111061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133350</xdr:colOff>
      <xdr:row>7</xdr:row>
      <xdr:rowOff>0</xdr:rowOff>
    </xdr:from>
    <xdr:to>
      <xdr:col>17</xdr:col>
      <xdr:colOff>133350</xdr:colOff>
      <xdr:row>7</xdr:row>
      <xdr:rowOff>0</xdr:rowOff>
    </xdr:to>
    <xdr:sp macro="" textlink="">
      <xdr:nvSpPr>
        <xdr:cNvPr id="34" name="Line 17">
          <a:extLst>
            <a:ext uri="{FF2B5EF4-FFF2-40B4-BE49-F238E27FC236}">
              <a16:creationId xmlns:a16="http://schemas.microsoft.com/office/drawing/2014/main" id="{00000000-0008-0000-0300-0000490C0000}"/>
            </a:ext>
          </a:extLst>
        </xdr:cNvPr>
        <xdr:cNvSpPr>
          <a:spLocks noChangeShapeType="1"/>
        </xdr:cNvSpPr>
      </xdr:nvSpPr>
      <xdr:spPr bwMode="auto">
        <a:xfrm>
          <a:off x="117919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133350</xdr:colOff>
      <xdr:row>7</xdr:row>
      <xdr:rowOff>0</xdr:rowOff>
    </xdr:from>
    <xdr:to>
      <xdr:col>17</xdr:col>
      <xdr:colOff>133350</xdr:colOff>
      <xdr:row>7</xdr:row>
      <xdr:rowOff>0</xdr:rowOff>
    </xdr:to>
    <xdr:sp macro="" textlink="">
      <xdr:nvSpPr>
        <xdr:cNvPr id="35" name="Line 19">
          <a:extLst>
            <a:ext uri="{FF2B5EF4-FFF2-40B4-BE49-F238E27FC236}">
              <a16:creationId xmlns:a16="http://schemas.microsoft.com/office/drawing/2014/main" id="{00000000-0008-0000-0300-00004A0C0000}"/>
            </a:ext>
          </a:extLst>
        </xdr:cNvPr>
        <xdr:cNvSpPr>
          <a:spLocks noChangeShapeType="1"/>
        </xdr:cNvSpPr>
      </xdr:nvSpPr>
      <xdr:spPr bwMode="auto">
        <a:xfrm>
          <a:off x="117919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133350</xdr:colOff>
      <xdr:row>7</xdr:row>
      <xdr:rowOff>0</xdr:rowOff>
    </xdr:from>
    <xdr:to>
      <xdr:col>18</xdr:col>
      <xdr:colOff>133350</xdr:colOff>
      <xdr:row>7</xdr:row>
      <xdr:rowOff>0</xdr:rowOff>
    </xdr:to>
    <xdr:sp macro="" textlink="">
      <xdr:nvSpPr>
        <xdr:cNvPr id="36" name="Line 17">
          <a:extLst>
            <a:ext uri="{FF2B5EF4-FFF2-40B4-BE49-F238E27FC236}">
              <a16:creationId xmlns:a16="http://schemas.microsoft.com/office/drawing/2014/main" id="{00000000-0008-0000-0300-00004B0C0000}"/>
            </a:ext>
          </a:extLst>
        </xdr:cNvPr>
        <xdr:cNvSpPr>
          <a:spLocks noChangeShapeType="1"/>
        </xdr:cNvSpPr>
      </xdr:nvSpPr>
      <xdr:spPr bwMode="auto">
        <a:xfrm>
          <a:off x="124777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133350</xdr:colOff>
      <xdr:row>7</xdr:row>
      <xdr:rowOff>0</xdr:rowOff>
    </xdr:from>
    <xdr:to>
      <xdr:col>18</xdr:col>
      <xdr:colOff>133350</xdr:colOff>
      <xdr:row>7</xdr:row>
      <xdr:rowOff>0</xdr:rowOff>
    </xdr:to>
    <xdr:sp macro="" textlink="">
      <xdr:nvSpPr>
        <xdr:cNvPr id="37" name="Line 19">
          <a:extLst>
            <a:ext uri="{FF2B5EF4-FFF2-40B4-BE49-F238E27FC236}">
              <a16:creationId xmlns:a16="http://schemas.microsoft.com/office/drawing/2014/main" id="{00000000-0008-0000-0300-00004C0C0000}"/>
            </a:ext>
          </a:extLst>
        </xdr:cNvPr>
        <xdr:cNvSpPr>
          <a:spLocks noChangeShapeType="1"/>
        </xdr:cNvSpPr>
      </xdr:nvSpPr>
      <xdr:spPr bwMode="auto">
        <a:xfrm>
          <a:off x="124777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133350</xdr:colOff>
      <xdr:row>7</xdr:row>
      <xdr:rowOff>0</xdr:rowOff>
    </xdr:from>
    <xdr:to>
      <xdr:col>20</xdr:col>
      <xdr:colOff>133350</xdr:colOff>
      <xdr:row>7</xdr:row>
      <xdr:rowOff>0</xdr:rowOff>
    </xdr:to>
    <xdr:sp macro="" textlink="">
      <xdr:nvSpPr>
        <xdr:cNvPr id="38" name="Line 17">
          <a:extLst>
            <a:ext uri="{FF2B5EF4-FFF2-40B4-BE49-F238E27FC236}">
              <a16:creationId xmlns:a16="http://schemas.microsoft.com/office/drawing/2014/main" id="{00000000-0008-0000-0300-00004D0C0000}"/>
            </a:ext>
          </a:extLst>
        </xdr:cNvPr>
        <xdr:cNvSpPr>
          <a:spLocks noChangeShapeType="1"/>
        </xdr:cNvSpPr>
      </xdr:nvSpPr>
      <xdr:spPr bwMode="auto">
        <a:xfrm>
          <a:off x="138493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133350</xdr:colOff>
      <xdr:row>7</xdr:row>
      <xdr:rowOff>0</xdr:rowOff>
    </xdr:from>
    <xdr:to>
      <xdr:col>20</xdr:col>
      <xdr:colOff>133350</xdr:colOff>
      <xdr:row>7</xdr:row>
      <xdr:rowOff>0</xdr:rowOff>
    </xdr:to>
    <xdr:sp macro="" textlink="">
      <xdr:nvSpPr>
        <xdr:cNvPr id="39" name="Line 19">
          <a:extLst>
            <a:ext uri="{FF2B5EF4-FFF2-40B4-BE49-F238E27FC236}">
              <a16:creationId xmlns:a16="http://schemas.microsoft.com/office/drawing/2014/main" id="{00000000-0008-0000-0300-00004E0C0000}"/>
            </a:ext>
          </a:extLst>
        </xdr:cNvPr>
        <xdr:cNvSpPr>
          <a:spLocks noChangeShapeType="1"/>
        </xdr:cNvSpPr>
      </xdr:nvSpPr>
      <xdr:spPr bwMode="auto">
        <a:xfrm>
          <a:off x="138493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133350</xdr:colOff>
      <xdr:row>7</xdr:row>
      <xdr:rowOff>0</xdr:rowOff>
    </xdr:from>
    <xdr:to>
      <xdr:col>21</xdr:col>
      <xdr:colOff>133350</xdr:colOff>
      <xdr:row>7</xdr:row>
      <xdr:rowOff>0</xdr:rowOff>
    </xdr:to>
    <xdr:sp macro="" textlink="">
      <xdr:nvSpPr>
        <xdr:cNvPr id="40" name="Line 17">
          <a:extLst>
            <a:ext uri="{FF2B5EF4-FFF2-40B4-BE49-F238E27FC236}">
              <a16:creationId xmlns:a16="http://schemas.microsoft.com/office/drawing/2014/main" id="{00000000-0008-0000-0300-00004F0C0000}"/>
            </a:ext>
          </a:extLst>
        </xdr:cNvPr>
        <xdr:cNvSpPr>
          <a:spLocks noChangeShapeType="1"/>
        </xdr:cNvSpPr>
      </xdr:nvSpPr>
      <xdr:spPr bwMode="auto">
        <a:xfrm>
          <a:off x="145351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133350</xdr:colOff>
      <xdr:row>7</xdr:row>
      <xdr:rowOff>0</xdr:rowOff>
    </xdr:from>
    <xdr:to>
      <xdr:col>21</xdr:col>
      <xdr:colOff>133350</xdr:colOff>
      <xdr:row>7</xdr:row>
      <xdr:rowOff>0</xdr:rowOff>
    </xdr:to>
    <xdr:sp macro="" textlink="">
      <xdr:nvSpPr>
        <xdr:cNvPr id="41" name="Line 19">
          <a:extLst>
            <a:ext uri="{FF2B5EF4-FFF2-40B4-BE49-F238E27FC236}">
              <a16:creationId xmlns:a16="http://schemas.microsoft.com/office/drawing/2014/main" id="{00000000-0008-0000-0300-0000500C0000}"/>
            </a:ext>
          </a:extLst>
        </xdr:cNvPr>
        <xdr:cNvSpPr>
          <a:spLocks noChangeShapeType="1"/>
        </xdr:cNvSpPr>
      </xdr:nvSpPr>
      <xdr:spPr bwMode="auto">
        <a:xfrm>
          <a:off x="1453515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137160</xdr:colOff>
      <xdr:row>7</xdr:row>
      <xdr:rowOff>0</xdr:rowOff>
    </xdr:from>
    <xdr:to>
      <xdr:col>14</xdr:col>
      <xdr:colOff>137160</xdr:colOff>
      <xdr:row>7</xdr:row>
      <xdr:rowOff>0</xdr:rowOff>
    </xdr:to>
    <xdr:sp macro="" textlink="">
      <xdr:nvSpPr>
        <xdr:cNvPr id="2" name="Line 17">
          <a:extLst>
            <a:ext uri="{FF2B5EF4-FFF2-40B4-BE49-F238E27FC236}">
              <a16:creationId xmlns:a16="http://schemas.microsoft.com/office/drawing/2014/main" id="{00000000-0008-0000-0000-000002000000}"/>
            </a:ext>
          </a:extLst>
        </xdr:cNvPr>
        <xdr:cNvSpPr>
          <a:spLocks noChangeShapeType="1"/>
        </xdr:cNvSpPr>
      </xdr:nvSpPr>
      <xdr:spPr bwMode="auto">
        <a:xfrm>
          <a:off x="973836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137160</xdr:colOff>
      <xdr:row>7</xdr:row>
      <xdr:rowOff>0</xdr:rowOff>
    </xdr:from>
    <xdr:to>
      <xdr:col>14</xdr:col>
      <xdr:colOff>137160</xdr:colOff>
      <xdr:row>7</xdr:row>
      <xdr:rowOff>0</xdr:rowOff>
    </xdr:to>
    <xdr:sp macro="" textlink="">
      <xdr:nvSpPr>
        <xdr:cNvPr id="3" name="Line 19">
          <a:extLst>
            <a:ext uri="{FF2B5EF4-FFF2-40B4-BE49-F238E27FC236}">
              <a16:creationId xmlns:a16="http://schemas.microsoft.com/office/drawing/2014/main" id="{00000000-0008-0000-0000-000003000000}"/>
            </a:ext>
          </a:extLst>
        </xdr:cNvPr>
        <xdr:cNvSpPr>
          <a:spLocks noChangeShapeType="1"/>
        </xdr:cNvSpPr>
      </xdr:nvSpPr>
      <xdr:spPr bwMode="auto">
        <a:xfrm>
          <a:off x="973836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121920</xdr:colOff>
      <xdr:row>7</xdr:row>
      <xdr:rowOff>0</xdr:rowOff>
    </xdr:from>
    <xdr:to>
      <xdr:col>13</xdr:col>
      <xdr:colOff>121920</xdr:colOff>
      <xdr:row>7</xdr:row>
      <xdr:rowOff>0</xdr:rowOff>
    </xdr:to>
    <xdr:sp macro="" textlink="">
      <xdr:nvSpPr>
        <xdr:cNvPr id="4" name="Line 21">
          <a:extLst>
            <a:ext uri="{FF2B5EF4-FFF2-40B4-BE49-F238E27FC236}">
              <a16:creationId xmlns:a16="http://schemas.microsoft.com/office/drawing/2014/main" id="{00000000-0008-0000-0000-000004000000}"/>
            </a:ext>
          </a:extLst>
        </xdr:cNvPr>
        <xdr:cNvSpPr>
          <a:spLocks noChangeShapeType="1"/>
        </xdr:cNvSpPr>
      </xdr:nvSpPr>
      <xdr:spPr bwMode="auto">
        <a:xfrm>
          <a:off x="903732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45720</xdr:colOff>
      <xdr:row>7</xdr:row>
      <xdr:rowOff>0</xdr:rowOff>
    </xdr:from>
    <xdr:to>
      <xdr:col>12</xdr:col>
      <xdr:colOff>45720</xdr:colOff>
      <xdr:row>7</xdr:row>
      <xdr:rowOff>0</xdr:rowOff>
    </xdr:to>
    <xdr:sp macro="" textlink="">
      <xdr:nvSpPr>
        <xdr:cNvPr id="5" name="Line 23">
          <a:extLst>
            <a:ext uri="{FF2B5EF4-FFF2-40B4-BE49-F238E27FC236}">
              <a16:creationId xmlns:a16="http://schemas.microsoft.com/office/drawing/2014/main" id="{00000000-0008-0000-0000-000005000000}"/>
            </a:ext>
          </a:extLst>
        </xdr:cNvPr>
        <xdr:cNvSpPr>
          <a:spLocks noChangeShapeType="1"/>
        </xdr:cNvSpPr>
      </xdr:nvSpPr>
      <xdr:spPr bwMode="auto">
        <a:xfrm>
          <a:off x="827532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137160</xdr:colOff>
      <xdr:row>7</xdr:row>
      <xdr:rowOff>0</xdr:rowOff>
    </xdr:from>
    <xdr:to>
      <xdr:col>16</xdr:col>
      <xdr:colOff>137160</xdr:colOff>
      <xdr:row>7</xdr:row>
      <xdr:rowOff>0</xdr:rowOff>
    </xdr:to>
    <xdr:sp macro="" textlink="">
      <xdr:nvSpPr>
        <xdr:cNvPr id="6" name="Line 17">
          <a:extLst>
            <a:ext uri="{FF2B5EF4-FFF2-40B4-BE49-F238E27FC236}">
              <a16:creationId xmlns:a16="http://schemas.microsoft.com/office/drawing/2014/main" id="{00000000-0008-0000-0000-000006000000}"/>
            </a:ext>
          </a:extLst>
        </xdr:cNvPr>
        <xdr:cNvSpPr>
          <a:spLocks noChangeShapeType="1"/>
        </xdr:cNvSpPr>
      </xdr:nvSpPr>
      <xdr:spPr bwMode="auto">
        <a:xfrm>
          <a:off x="1110996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137160</xdr:colOff>
      <xdr:row>7</xdr:row>
      <xdr:rowOff>0</xdr:rowOff>
    </xdr:from>
    <xdr:to>
      <xdr:col>16</xdr:col>
      <xdr:colOff>137160</xdr:colOff>
      <xdr:row>7</xdr:row>
      <xdr:rowOff>0</xdr:rowOff>
    </xdr:to>
    <xdr:sp macro="" textlink="">
      <xdr:nvSpPr>
        <xdr:cNvPr id="7" name="Line 19">
          <a:extLst>
            <a:ext uri="{FF2B5EF4-FFF2-40B4-BE49-F238E27FC236}">
              <a16:creationId xmlns:a16="http://schemas.microsoft.com/office/drawing/2014/main" id="{00000000-0008-0000-0000-000007000000}"/>
            </a:ext>
          </a:extLst>
        </xdr:cNvPr>
        <xdr:cNvSpPr>
          <a:spLocks noChangeShapeType="1"/>
        </xdr:cNvSpPr>
      </xdr:nvSpPr>
      <xdr:spPr bwMode="auto">
        <a:xfrm>
          <a:off x="1110996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137160</xdr:colOff>
      <xdr:row>7</xdr:row>
      <xdr:rowOff>0</xdr:rowOff>
    </xdr:from>
    <xdr:to>
      <xdr:col>17</xdr:col>
      <xdr:colOff>137160</xdr:colOff>
      <xdr:row>7</xdr:row>
      <xdr:rowOff>0</xdr:rowOff>
    </xdr:to>
    <xdr:sp macro="" textlink="">
      <xdr:nvSpPr>
        <xdr:cNvPr id="8" name="Line 17">
          <a:extLst>
            <a:ext uri="{FF2B5EF4-FFF2-40B4-BE49-F238E27FC236}">
              <a16:creationId xmlns:a16="http://schemas.microsoft.com/office/drawing/2014/main" id="{00000000-0008-0000-0000-000008000000}"/>
            </a:ext>
          </a:extLst>
        </xdr:cNvPr>
        <xdr:cNvSpPr>
          <a:spLocks noChangeShapeType="1"/>
        </xdr:cNvSpPr>
      </xdr:nvSpPr>
      <xdr:spPr bwMode="auto">
        <a:xfrm>
          <a:off x="1179576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137160</xdr:colOff>
      <xdr:row>7</xdr:row>
      <xdr:rowOff>0</xdr:rowOff>
    </xdr:from>
    <xdr:to>
      <xdr:col>17</xdr:col>
      <xdr:colOff>137160</xdr:colOff>
      <xdr:row>7</xdr:row>
      <xdr:rowOff>0</xdr:rowOff>
    </xdr:to>
    <xdr:sp macro="" textlink="">
      <xdr:nvSpPr>
        <xdr:cNvPr id="9" name="Line 19">
          <a:extLst>
            <a:ext uri="{FF2B5EF4-FFF2-40B4-BE49-F238E27FC236}">
              <a16:creationId xmlns:a16="http://schemas.microsoft.com/office/drawing/2014/main" id="{00000000-0008-0000-0000-000009000000}"/>
            </a:ext>
          </a:extLst>
        </xdr:cNvPr>
        <xdr:cNvSpPr>
          <a:spLocks noChangeShapeType="1"/>
        </xdr:cNvSpPr>
      </xdr:nvSpPr>
      <xdr:spPr bwMode="auto">
        <a:xfrm>
          <a:off x="1179576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121920</xdr:colOff>
      <xdr:row>7</xdr:row>
      <xdr:rowOff>0</xdr:rowOff>
    </xdr:from>
    <xdr:to>
      <xdr:col>14</xdr:col>
      <xdr:colOff>121920</xdr:colOff>
      <xdr:row>7</xdr:row>
      <xdr:rowOff>0</xdr:rowOff>
    </xdr:to>
    <xdr:sp macro="" textlink="">
      <xdr:nvSpPr>
        <xdr:cNvPr id="10" name="Line 21">
          <a:extLst>
            <a:ext uri="{FF2B5EF4-FFF2-40B4-BE49-F238E27FC236}">
              <a16:creationId xmlns:a16="http://schemas.microsoft.com/office/drawing/2014/main" id="{00000000-0008-0000-0000-00000A000000}"/>
            </a:ext>
          </a:extLst>
        </xdr:cNvPr>
        <xdr:cNvSpPr>
          <a:spLocks noChangeShapeType="1"/>
        </xdr:cNvSpPr>
      </xdr:nvSpPr>
      <xdr:spPr bwMode="auto">
        <a:xfrm>
          <a:off x="972312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137160</xdr:colOff>
      <xdr:row>7</xdr:row>
      <xdr:rowOff>0</xdr:rowOff>
    </xdr:from>
    <xdr:to>
      <xdr:col>12</xdr:col>
      <xdr:colOff>137160</xdr:colOff>
      <xdr:row>7</xdr:row>
      <xdr:rowOff>0</xdr:rowOff>
    </xdr:to>
    <xdr:sp macro="" textlink="">
      <xdr:nvSpPr>
        <xdr:cNvPr id="11" name="Line 17">
          <a:extLst>
            <a:ext uri="{FF2B5EF4-FFF2-40B4-BE49-F238E27FC236}">
              <a16:creationId xmlns:a16="http://schemas.microsoft.com/office/drawing/2014/main" id="{00000000-0008-0000-0000-00000B000000}"/>
            </a:ext>
          </a:extLst>
        </xdr:cNvPr>
        <xdr:cNvSpPr>
          <a:spLocks noChangeShapeType="1"/>
        </xdr:cNvSpPr>
      </xdr:nvSpPr>
      <xdr:spPr bwMode="auto">
        <a:xfrm>
          <a:off x="836676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137160</xdr:colOff>
      <xdr:row>7</xdr:row>
      <xdr:rowOff>0</xdr:rowOff>
    </xdr:from>
    <xdr:to>
      <xdr:col>12</xdr:col>
      <xdr:colOff>137160</xdr:colOff>
      <xdr:row>7</xdr:row>
      <xdr:rowOff>0</xdr:rowOff>
    </xdr:to>
    <xdr:sp macro="" textlink="">
      <xdr:nvSpPr>
        <xdr:cNvPr id="12" name="Line 19">
          <a:extLst>
            <a:ext uri="{FF2B5EF4-FFF2-40B4-BE49-F238E27FC236}">
              <a16:creationId xmlns:a16="http://schemas.microsoft.com/office/drawing/2014/main" id="{00000000-0008-0000-0000-00000C000000}"/>
            </a:ext>
          </a:extLst>
        </xdr:cNvPr>
        <xdr:cNvSpPr>
          <a:spLocks noChangeShapeType="1"/>
        </xdr:cNvSpPr>
      </xdr:nvSpPr>
      <xdr:spPr bwMode="auto">
        <a:xfrm>
          <a:off x="836676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121920</xdr:colOff>
      <xdr:row>7</xdr:row>
      <xdr:rowOff>0</xdr:rowOff>
    </xdr:from>
    <xdr:to>
      <xdr:col>11</xdr:col>
      <xdr:colOff>121920</xdr:colOff>
      <xdr:row>7</xdr:row>
      <xdr:rowOff>0</xdr:rowOff>
    </xdr:to>
    <xdr:sp macro="" textlink="">
      <xdr:nvSpPr>
        <xdr:cNvPr id="13" name="Line 21">
          <a:extLst>
            <a:ext uri="{FF2B5EF4-FFF2-40B4-BE49-F238E27FC236}">
              <a16:creationId xmlns:a16="http://schemas.microsoft.com/office/drawing/2014/main" id="{00000000-0008-0000-0000-00000D000000}"/>
            </a:ext>
          </a:extLst>
        </xdr:cNvPr>
        <xdr:cNvSpPr>
          <a:spLocks noChangeShapeType="1"/>
        </xdr:cNvSpPr>
      </xdr:nvSpPr>
      <xdr:spPr bwMode="auto">
        <a:xfrm>
          <a:off x="766572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45720</xdr:colOff>
      <xdr:row>7</xdr:row>
      <xdr:rowOff>0</xdr:rowOff>
    </xdr:from>
    <xdr:to>
      <xdr:col>10</xdr:col>
      <xdr:colOff>45720</xdr:colOff>
      <xdr:row>7</xdr:row>
      <xdr:rowOff>0</xdr:rowOff>
    </xdr:to>
    <xdr:sp macro="" textlink="">
      <xdr:nvSpPr>
        <xdr:cNvPr id="14" name="Line 23">
          <a:extLst>
            <a:ext uri="{FF2B5EF4-FFF2-40B4-BE49-F238E27FC236}">
              <a16:creationId xmlns:a16="http://schemas.microsoft.com/office/drawing/2014/main" id="{00000000-0008-0000-0000-00000E000000}"/>
            </a:ext>
          </a:extLst>
        </xdr:cNvPr>
        <xdr:cNvSpPr>
          <a:spLocks noChangeShapeType="1"/>
        </xdr:cNvSpPr>
      </xdr:nvSpPr>
      <xdr:spPr bwMode="auto">
        <a:xfrm>
          <a:off x="690372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137160</xdr:colOff>
      <xdr:row>7</xdr:row>
      <xdr:rowOff>0</xdr:rowOff>
    </xdr:from>
    <xdr:to>
      <xdr:col>14</xdr:col>
      <xdr:colOff>137160</xdr:colOff>
      <xdr:row>7</xdr:row>
      <xdr:rowOff>0</xdr:rowOff>
    </xdr:to>
    <xdr:sp macro="" textlink="">
      <xdr:nvSpPr>
        <xdr:cNvPr id="15" name="Line 17">
          <a:extLst>
            <a:ext uri="{FF2B5EF4-FFF2-40B4-BE49-F238E27FC236}">
              <a16:creationId xmlns:a16="http://schemas.microsoft.com/office/drawing/2014/main" id="{00000000-0008-0000-0000-00000F000000}"/>
            </a:ext>
          </a:extLst>
        </xdr:cNvPr>
        <xdr:cNvSpPr>
          <a:spLocks noChangeShapeType="1"/>
        </xdr:cNvSpPr>
      </xdr:nvSpPr>
      <xdr:spPr bwMode="auto">
        <a:xfrm>
          <a:off x="973836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137160</xdr:colOff>
      <xdr:row>7</xdr:row>
      <xdr:rowOff>0</xdr:rowOff>
    </xdr:from>
    <xdr:to>
      <xdr:col>14</xdr:col>
      <xdr:colOff>137160</xdr:colOff>
      <xdr:row>7</xdr:row>
      <xdr:rowOff>0</xdr:rowOff>
    </xdr:to>
    <xdr:sp macro="" textlink="">
      <xdr:nvSpPr>
        <xdr:cNvPr id="16" name="Line 19">
          <a:extLst>
            <a:ext uri="{FF2B5EF4-FFF2-40B4-BE49-F238E27FC236}">
              <a16:creationId xmlns:a16="http://schemas.microsoft.com/office/drawing/2014/main" id="{00000000-0008-0000-0000-000010000000}"/>
            </a:ext>
          </a:extLst>
        </xdr:cNvPr>
        <xdr:cNvSpPr>
          <a:spLocks noChangeShapeType="1"/>
        </xdr:cNvSpPr>
      </xdr:nvSpPr>
      <xdr:spPr bwMode="auto">
        <a:xfrm>
          <a:off x="973836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121920</xdr:colOff>
      <xdr:row>7</xdr:row>
      <xdr:rowOff>0</xdr:rowOff>
    </xdr:from>
    <xdr:to>
      <xdr:col>12</xdr:col>
      <xdr:colOff>121920</xdr:colOff>
      <xdr:row>7</xdr:row>
      <xdr:rowOff>0</xdr:rowOff>
    </xdr:to>
    <xdr:sp macro="" textlink="">
      <xdr:nvSpPr>
        <xdr:cNvPr id="17" name="Line 21">
          <a:extLst>
            <a:ext uri="{FF2B5EF4-FFF2-40B4-BE49-F238E27FC236}">
              <a16:creationId xmlns:a16="http://schemas.microsoft.com/office/drawing/2014/main" id="{00000000-0008-0000-0000-000011000000}"/>
            </a:ext>
          </a:extLst>
        </xdr:cNvPr>
        <xdr:cNvSpPr>
          <a:spLocks noChangeShapeType="1"/>
        </xdr:cNvSpPr>
      </xdr:nvSpPr>
      <xdr:spPr bwMode="auto">
        <a:xfrm>
          <a:off x="835152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45720</xdr:colOff>
      <xdr:row>7</xdr:row>
      <xdr:rowOff>0</xdr:rowOff>
    </xdr:from>
    <xdr:to>
      <xdr:col>13</xdr:col>
      <xdr:colOff>45720</xdr:colOff>
      <xdr:row>7</xdr:row>
      <xdr:rowOff>0</xdr:rowOff>
    </xdr:to>
    <xdr:sp macro="" textlink="">
      <xdr:nvSpPr>
        <xdr:cNvPr id="18" name="Line 23">
          <a:extLst>
            <a:ext uri="{FF2B5EF4-FFF2-40B4-BE49-F238E27FC236}">
              <a16:creationId xmlns:a16="http://schemas.microsoft.com/office/drawing/2014/main" id="{00000000-0008-0000-0000-000012000000}"/>
            </a:ext>
          </a:extLst>
        </xdr:cNvPr>
        <xdr:cNvSpPr>
          <a:spLocks noChangeShapeType="1"/>
        </xdr:cNvSpPr>
      </xdr:nvSpPr>
      <xdr:spPr bwMode="auto">
        <a:xfrm>
          <a:off x="896112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137160</xdr:colOff>
      <xdr:row>7</xdr:row>
      <xdr:rowOff>0</xdr:rowOff>
    </xdr:from>
    <xdr:to>
      <xdr:col>13</xdr:col>
      <xdr:colOff>137160</xdr:colOff>
      <xdr:row>7</xdr:row>
      <xdr:rowOff>0</xdr:rowOff>
    </xdr:to>
    <xdr:sp macro="" textlink="">
      <xdr:nvSpPr>
        <xdr:cNvPr id="19" name="Line 17">
          <a:extLst>
            <a:ext uri="{FF2B5EF4-FFF2-40B4-BE49-F238E27FC236}">
              <a16:creationId xmlns:a16="http://schemas.microsoft.com/office/drawing/2014/main" id="{00000000-0008-0000-0000-000013000000}"/>
            </a:ext>
          </a:extLst>
        </xdr:cNvPr>
        <xdr:cNvSpPr>
          <a:spLocks noChangeShapeType="1"/>
        </xdr:cNvSpPr>
      </xdr:nvSpPr>
      <xdr:spPr bwMode="auto">
        <a:xfrm>
          <a:off x="905256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137160</xdr:colOff>
      <xdr:row>7</xdr:row>
      <xdr:rowOff>0</xdr:rowOff>
    </xdr:from>
    <xdr:to>
      <xdr:col>13</xdr:col>
      <xdr:colOff>137160</xdr:colOff>
      <xdr:row>7</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905256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121920</xdr:colOff>
      <xdr:row>7</xdr:row>
      <xdr:rowOff>0</xdr:rowOff>
    </xdr:from>
    <xdr:to>
      <xdr:col>13</xdr:col>
      <xdr:colOff>121920</xdr:colOff>
      <xdr:row>7</xdr:row>
      <xdr:rowOff>0</xdr:rowOff>
    </xdr:to>
    <xdr:sp macro="" textlink="">
      <xdr:nvSpPr>
        <xdr:cNvPr id="21" name="Line 21">
          <a:extLst>
            <a:ext uri="{FF2B5EF4-FFF2-40B4-BE49-F238E27FC236}">
              <a16:creationId xmlns:a16="http://schemas.microsoft.com/office/drawing/2014/main" id="{00000000-0008-0000-0000-000015000000}"/>
            </a:ext>
          </a:extLst>
        </xdr:cNvPr>
        <xdr:cNvSpPr>
          <a:spLocks noChangeShapeType="1"/>
        </xdr:cNvSpPr>
      </xdr:nvSpPr>
      <xdr:spPr bwMode="auto">
        <a:xfrm>
          <a:off x="903732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45720</xdr:colOff>
      <xdr:row>7</xdr:row>
      <xdr:rowOff>0</xdr:rowOff>
    </xdr:from>
    <xdr:to>
      <xdr:col>14</xdr:col>
      <xdr:colOff>45720</xdr:colOff>
      <xdr:row>7</xdr:row>
      <xdr:rowOff>0</xdr:rowOff>
    </xdr:to>
    <xdr:sp macro="" textlink="">
      <xdr:nvSpPr>
        <xdr:cNvPr id="22" name="Line 23">
          <a:extLst>
            <a:ext uri="{FF2B5EF4-FFF2-40B4-BE49-F238E27FC236}">
              <a16:creationId xmlns:a16="http://schemas.microsoft.com/office/drawing/2014/main" id="{00000000-0008-0000-0000-000016000000}"/>
            </a:ext>
          </a:extLst>
        </xdr:cNvPr>
        <xdr:cNvSpPr>
          <a:spLocks noChangeShapeType="1"/>
        </xdr:cNvSpPr>
      </xdr:nvSpPr>
      <xdr:spPr bwMode="auto">
        <a:xfrm>
          <a:off x="964692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137160</xdr:colOff>
      <xdr:row>7</xdr:row>
      <xdr:rowOff>0</xdr:rowOff>
    </xdr:from>
    <xdr:to>
      <xdr:col>14</xdr:col>
      <xdr:colOff>137160</xdr:colOff>
      <xdr:row>7</xdr:row>
      <xdr:rowOff>0</xdr:rowOff>
    </xdr:to>
    <xdr:sp macro="" textlink="">
      <xdr:nvSpPr>
        <xdr:cNvPr id="23" name="Line 17">
          <a:extLst>
            <a:ext uri="{FF2B5EF4-FFF2-40B4-BE49-F238E27FC236}">
              <a16:creationId xmlns:a16="http://schemas.microsoft.com/office/drawing/2014/main" id="{00000000-0008-0000-0000-000017000000}"/>
            </a:ext>
          </a:extLst>
        </xdr:cNvPr>
        <xdr:cNvSpPr>
          <a:spLocks noChangeShapeType="1"/>
        </xdr:cNvSpPr>
      </xdr:nvSpPr>
      <xdr:spPr bwMode="auto">
        <a:xfrm>
          <a:off x="973836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137160</xdr:colOff>
      <xdr:row>7</xdr:row>
      <xdr:rowOff>0</xdr:rowOff>
    </xdr:from>
    <xdr:to>
      <xdr:col>14</xdr:col>
      <xdr:colOff>137160</xdr:colOff>
      <xdr:row>7</xdr:row>
      <xdr:rowOff>0</xdr:rowOff>
    </xdr:to>
    <xdr:sp macro="" textlink="">
      <xdr:nvSpPr>
        <xdr:cNvPr id="24" name="Line 19">
          <a:extLst>
            <a:ext uri="{FF2B5EF4-FFF2-40B4-BE49-F238E27FC236}">
              <a16:creationId xmlns:a16="http://schemas.microsoft.com/office/drawing/2014/main" id="{00000000-0008-0000-0000-000018000000}"/>
            </a:ext>
          </a:extLst>
        </xdr:cNvPr>
        <xdr:cNvSpPr>
          <a:spLocks noChangeShapeType="1"/>
        </xdr:cNvSpPr>
      </xdr:nvSpPr>
      <xdr:spPr bwMode="auto">
        <a:xfrm>
          <a:off x="973836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121920</xdr:colOff>
      <xdr:row>7</xdr:row>
      <xdr:rowOff>0</xdr:rowOff>
    </xdr:from>
    <xdr:to>
      <xdr:col>14</xdr:col>
      <xdr:colOff>121920</xdr:colOff>
      <xdr:row>7</xdr:row>
      <xdr:rowOff>0</xdr:rowOff>
    </xdr:to>
    <xdr:sp macro="" textlink="">
      <xdr:nvSpPr>
        <xdr:cNvPr id="25" name="Line 21">
          <a:extLst>
            <a:ext uri="{FF2B5EF4-FFF2-40B4-BE49-F238E27FC236}">
              <a16:creationId xmlns:a16="http://schemas.microsoft.com/office/drawing/2014/main" id="{00000000-0008-0000-0000-000019000000}"/>
            </a:ext>
          </a:extLst>
        </xdr:cNvPr>
        <xdr:cNvSpPr>
          <a:spLocks noChangeShapeType="1"/>
        </xdr:cNvSpPr>
      </xdr:nvSpPr>
      <xdr:spPr bwMode="auto">
        <a:xfrm>
          <a:off x="9723120" y="127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57</xdr:row>
      <xdr:rowOff>0</xdr:rowOff>
    </xdr:from>
    <xdr:to>
      <xdr:col>17</xdr:col>
      <xdr:colOff>0</xdr:colOff>
      <xdr:row>61</xdr:row>
      <xdr:rowOff>0</xdr:rowOff>
    </xdr:to>
    <xdr:cxnSp macro="">
      <xdr:nvCxnSpPr>
        <xdr:cNvPr id="27" name="直線コネクタ 26"/>
        <xdr:cNvCxnSpPr/>
      </xdr:nvCxnSpPr>
      <xdr:spPr>
        <a:xfrm>
          <a:off x="1367118" y="8819029"/>
          <a:ext cx="10253382" cy="6275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57</xdr:row>
      <xdr:rowOff>0</xdr:rowOff>
    </xdr:from>
    <xdr:to>
      <xdr:col>17</xdr:col>
      <xdr:colOff>0</xdr:colOff>
      <xdr:row>61</xdr:row>
      <xdr:rowOff>0</xdr:rowOff>
    </xdr:to>
    <xdr:cxnSp macro="">
      <xdr:nvCxnSpPr>
        <xdr:cNvPr id="29" name="直線コネクタ 28"/>
        <xdr:cNvCxnSpPr/>
      </xdr:nvCxnSpPr>
      <xdr:spPr>
        <a:xfrm flipV="1">
          <a:off x="1367118" y="8819029"/>
          <a:ext cx="10253382" cy="6275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57</xdr:row>
      <xdr:rowOff>112059</xdr:rowOff>
    </xdr:from>
    <xdr:to>
      <xdr:col>11</xdr:col>
      <xdr:colOff>302559</xdr:colOff>
      <xdr:row>60</xdr:row>
      <xdr:rowOff>100853</xdr:rowOff>
    </xdr:to>
    <xdr:sp macro="" textlink="">
      <xdr:nvSpPr>
        <xdr:cNvPr id="31" name="テキスト ボックス 30"/>
        <xdr:cNvSpPr txBox="1"/>
      </xdr:nvSpPr>
      <xdr:spPr>
        <a:xfrm>
          <a:off x="4101353" y="8931088"/>
          <a:ext cx="3720353" cy="4594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開発未完のため、オプションから外す。</a:t>
          </a:r>
          <a:r>
            <a:rPr kumimoji="1" lang="en-US" altLang="ja-JP" sz="1100"/>
            <a:t>201029</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3</xdr:col>
      <xdr:colOff>323799</xdr:colOff>
      <xdr:row>2</xdr:row>
      <xdr:rowOff>129238</xdr:rowOff>
    </xdr:to>
    <xdr:pic>
      <xdr:nvPicPr>
        <xdr:cNvPr id="8" name="図 7">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6200" y="0"/>
          <a:ext cx="2724099" cy="655914"/>
        </a:xfrm>
        <a:prstGeom prst="rect">
          <a:avLst/>
        </a:prstGeom>
      </xdr:spPr>
    </xdr:pic>
    <xdr:clientData/>
  </xdr:twoCellAnchor>
  <xdr:twoCellAnchor editAs="oneCell">
    <xdr:from>
      <xdr:col>29</xdr:col>
      <xdr:colOff>163285</xdr:colOff>
      <xdr:row>0</xdr:row>
      <xdr:rowOff>54429</xdr:rowOff>
    </xdr:from>
    <xdr:to>
      <xdr:col>31</xdr:col>
      <xdr:colOff>672808</xdr:colOff>
      <xdr:row>0</xdr:row>
      <xdr:rowOff>453109</xdr:rowOff>
    </xdr:to>
    <xdr:pic macro="[0]!LanguageV">
      <xdr:nvPicPr>
        <xdr:cNvPr id="5" name="図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12545785" y="54429"/>
          <a:ext cx="1271523" cy="3986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3</xdr:col>
      <xdr:colOff>323799</xdr:colOff>
      <xdr:row>2</xdr:row>
      <xdr:rowOff>129238</xdr:rowOff>
    </xdr:to>
    <xdr:pic>
      <xdr:nvPicPr>
        <xdr:cNvPr id="2" name="図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6200" y="0"/>
          <a:ext cx="2724099" cy="653113"/>
        </a:xfrm>
        <a:prstGeom prst="rect">
          <a:avLst/>
        </a:prstGeom>
      </xdr:spPr>
    </xdr:pic>
    <xdr:clientData/>
  </xdr:twoCellAnchor>
  <xdr:twoCellAnchor editAs="oneCell">
    <xdr:from>
      <xdr:col>29</xdr:col>
      <xdr:colOff>163285</xdr:colOff>
      <xdr:row>0</xdr:row>
      <xdr:rowOff>54429</xdr:rowOff>
    </xdr:from>
    <xdr:to>
      <xdr:col>31</xdr:col>
      <xdr:colOff>672808</xdr:colOff>
      <xdr:row>0</xdr:row>
      <xdr:rowOff>453109</xdr:rowOff>
    </xdr:to>
    <xdr:pic macro="[0]!LanguageVC">
      <xdr:nvPicPr>
        <xdr:cNvPr id="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12545785" y="54429"/>
          <a:ext cx="1271523" cy="3986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3</xdr:col>
      <xdr:colOff>323799</xdr:colOff>
      <xdr:row>2</xdr:row>
      <xdr:rowOff>131913</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6200" y="0"/>
          <a:ext cx="2724099" cy="655788"/>
        </a:xfrm>
        <a:prstGeom prst="rect">
          <a:avLst/>
        </a:prstGeom>
      </xdr:spPr>
    </xdr:pic>
    <xdr:clientData/>
  </xdr:twoCellAnchor>
  <xdr:twoCellAnchor editAs="oneCell">
    <xdr:from>
      <xdr:col>29</xdr:col>
      <xdr:colOff>163285</xdr:colOff>
      <xdr:row>0</xdr:row>
      <xdr:rowOff>54429</xdr:rowOff>
    </xdr:from>
    <xdr:to>
      <xdr:col>31</xdr:col>
      <xdr:colOff>672808</xdr:colOff>
      <xdr:row>0</xdr:row>
      <xdr:rowOff>453109</xdr:rowOff>
    </xdr:to>
    <xdr:pic macro="[0]!LanguageX">
      <xdr:nvPicPr>
        <xdr:cNvPr id="4" name="図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12545785" y="54429"/>
          <a:ext cx="1271523" cy="39868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T133"/>
  <sheetViews>
    <sheetView showGridLines="0" zoomScale="25" zoomScaleNormal="25" workbookViewId="0">
      <selection activeCell="V6" sqref="V6:Y6"/>
    </sheetView>
  </sheetViews>
  <sheetFormatPr defaultColWidth="9" defaultRowHeight="12.75"/>
  <cols>
    <col min="1" max="22" width="9" style="189"/>
    <col min="23" max="23" width="9" style="209"/>
    <col min="24" max="27" width="9" style="189"/>
    <col min="28" max="28" width="2.25" style="210" customWidth="1"/>
    <col min="29" max="29" width="9" style="189"/>
    <col min="30" max="42" width="8.875" style="195" customWidth="1"/>
    <col min="43" max="43" width="13.5" style="195" bestFit="1" customWidth="1"/>
    <col min="44" max="44" width="8.875" style="195" customWidth="1"/>
    <col min="45" max="46" width="9" style="188"/>
    <col min="47" max="16384" width="9" style="189"/>
  </cols>
  <sheetData>
    <row r="1" spans="1:45">
      <c r="A1" s="1"/>
      <c r="B1" s="2"/>
      <c r="C1" s="2"/>
      <c r="D1" s="2"/>
      <c r="E1" s="2"/>
      <c r="F1" s="2"/>
      <c r="G1" s="2"/>
      <c r="H1" s="2"/>
      <c r="I1" s="2"/>
      <c r="J1" s="2"/>
      <c r="K1" s="2"/>
      <c r="L1" s="2"/>
      <c r="M1" s="2"/>
      <c r="N1" s="2"/>
      <c r="O1" s="2"/>
      <c r="P1" s="2"/>
      <c r="Q1" s="2"/>
      <c r="R1" s="2"/>
      <c r="S1" s="2"/>
      <c r="T1" s="2"/>
      <c r="U1" s="2"/>
      <c r="V1" s="2"/>
      <c r="W1" s="61"/>
      <c r="X1" s="57"/>
      <c r="Y1" s="57"/>
      <c r="Z1" s="57"/>
      <c r="AA1" s="57"/>
      <c r="AB1" s="178"/>
      <c r="AC1" s="57"/>
      <c r="AD1" s="187"/>
      <c r="AE1" s="187"/>
      <c r="AF1" s="187"/>
      <c r="AG1" s="187"/>
      <c r="AH1" s="187"/>
      <c r="AI1" s="187"/>
      <c r="AJ1" s="187"/>
      <c r="AK1" s="187"/>
      <c r="AL1" s="187"/>
      <c r="AM1" s="187"/>
      <c r="AN1" s="187"/>
      <c r="AO1" s="187"/>
      <c r="AP1" s="187"/>
      <c r="AQ1" s="187"/>
      <c r="AR1" s="187"/>
    </row>
    <row r="2" spans="1:45">
      <c r="A2" s="190" t="s">
        <v>9</v>
      </c>
      <c r="B2" s="2"/>
      <c r="C2" s="2"/>
      <c r="D2" s="2"/>
      <c r="E2" s="2"/>
      <c r="F2" s="2"/>
      <c r="G2" s="2"/>
      <c r="H2" s="2"/>
      <c r="I2" s="2"/>
      <c r="J2" s="2"/>
      <c r="K2" s="2"/>
      <c r="L2" s="2"/>
      <c r="M2" s="2"/>
      <c r="N2" s="2"/>
      <c r="O2" s="2"/>
      <c r="P2" s="2"/>
      <c r="Q2" s="2"/>
      <c r="R2" s="2"/>
      <c r="S2" s="2"/>
      <c r="T2" s="2"/>
      <c r="U2" s="2"/>
      <c r="V2" s="2"/>
      <c r="W2" s="61"/>
      <c r="X2" s="57"/>
      <c r="Y2" s="57"/>
      <c r="Z2" s="57"/>
      <c r="AA2" s="57"/>
      <c r="AB2" s="178"/>
      <c r="AC2" s="57"/>
      <c r="AD2" s="187"/>
      <c r="AE2" s="187"/>
      <c r="AF2" s="187"/>
      <c r="AG2" s="187"/>
      <c r="AH2" s="187"/>
      <c r="AI2" s="187"/>
      <c r="AJ2" s="187"/>
      <c r="AK2" s="187"/>
      <c r="AL2" s="187"/>
      <c r="AM2" s="187"/>
      <c r="AN2" s="187"/>
      <c r="AO2" s="187"/>
      <c r="AP2" s="187"/>
      <c r="AQ2" s="188"/>
      <c r="AR2" s="189"/>
      <c r="AS2" s="189"/>
    </row>
    <row r="3" spans="1:45">
      <c r="A3" s="1"/>
      <c r="B3" s="2"/>
      <c r="C3" s="2"/>
      <c r="D3" s="2"/>
      <c r="E3" s="2"/>
      <c r="F3" s="2"/>
      <c r="G3" s="2"/>
      <c r="H3" s="2"/>
      <c r="I3" s="2"/>
      <c r="J3" s="2"/>
      <c r="K3" s="2"/>
      <c r="L3" s="2"/>
      <c r="M3" s="2"/>
      <c r="N3" s="2"/>
      <c r="O3" s="2"/>
      <c r="P3" s="2"/>
      <c r="Q3" s="2"/>
      <c r="R3" s="2"/>
      <c r="S3" s="2"/>
      <c r="T3" s="2"/>
      <c r="U3" s="2"/>
      <c r="V3" s="2"/>
      <c r="W3" s="61"/>
      <c r="X3" s="57"/>
      <c r="Y3" s="57"/>
      <c r="Z3" s="57"/>
      <c r="AA3" s="57"/>
      <c r="AB3" s="178"/>
      <c r="AC3" s="57"/>
      <c r="AE3" s="187"/>
      <c r="AF3" s="187"/>
      <c r="AG3" s="187"/>
      <c r="AH3" s="187"/>
      <c r="AI3" s="187"/>
      <c r="AJ3" s="187"/>
      <c r="AK3" s="187"/>
      <c r="AL3" s="187"/>
      <c r="AM3" s="187"/>
      <c r="AN3" s="187"/>
      <c r="AO3" s="187"/>
      <c r="AP3" s="187"/>
      <c r="AQ3" s="188"/>
      <c r="AR3" s="189"/>
      <c r="AS3" s="189"/>
    </row>
    <row r="4" spans="1:45">
      <c r="A4" s="1"/>
      <c r="B4" s="2"/>
      <c r="C4" s="2"/>
      <c r="D4" s="2"/>
      <c r="E4" s="2"/>
      <c r="F4" s="2"/>
      <c r="G4" s="2"/>
      <c r="H4" s="2"/>
      <c r="I4" s="2"/>
      <c r="J4" s="2"/>
      <c r="K4" s="2"/>
      <c r="L4" s="2"/>
      <c r="M4" s="2"/>
      <c r="N4" s="2"/>
      <c r="O4" s="2"/>
      <c r="P4" s="2"/>
      <c r="Q4" s="2"/>
      <c r="R4" s="2"/>
      <c r="S4" s="2"/>
      <c r="T4" s="2"/>
      <c r="U4" s="2"/>
      <c r="V4" s="2"/>
      <c r="W4" s="61"/>
      <c r="X4" s="57"/>
      <c r="Y4" s="57"/>
      <c r="Z4" s="57"/>
      <c r="AA4" s="57"/>
      <c r="AB4" s="178"/>
      <c r="AC4" s="57"/>
      <c r="AE4" s="187"/>
      <c r="AF4" s="187"/>
      <c r="AG4" s="187"/>
      <c r="AH4" s="187"/>
      <c r="AI4" s="187"/>
      <c r="AJ4" s="187"/>
      <c r="AK4" s="187"/>
      <c r="AL4" s="187"/>
      <c r="AM4" s="187"/>
      <c r="AN4" s="187"/>
      <c r="AO4" s="187"/>
      <c r="AP4" s="187"/>
      <c r="AQ4" s="188"/>
      <c r="AR4" s="189"/>
      <c r="AS4" s="189"/>
    </row>
    <row r="5" spans="1:45">
      <c r="A5" s="6"/>
      <c r="B5" s="6" t="s">
        <v>10</v>
      </c>
      <c r="C5" s="191"/>
      <c r="D5" s="175"/>
      <c r="E5" s="192"/>
      <c r="F5" s="192"/>
      <c r="G5" s="192"/>
      <c r="H5" s="192"/>
      <c r="I5" s="193"/>
      <c r="J5" s="192"/>
      <c r="K5" s="192"/>
      <c r="L5" s="192"/>
      <c r="M5" s="192"/>
      <c r="N5" s="193"/>
      <c r="O5" s="193"/>
      <c r="P5" s="193"/>
      <c r="Q5" s="193"/>
      <c r="R5" s="193"/>
      <c r="S5" s="193"/>
      <c r="T5" s="193"/>
      <c r="U5" s="193"/>
      <c r="V5" s="193"/>
      <c r="W5" s="61"/>
      <c r="X5" s="58"/>
      <c r="Y5" s="58"/>
      <c r="Z5" s="58"/>
      <c r="AA5" s="58"/>
      <c r="AB5" s="179"/>
      <c r="AC5" s="58"/>
      <c r="AE5" s="187"/>
      <c r="AF5" s="187"/>
      <c r="AG5" s="187"/>
      <c r="AH5" s="187"/>
      <c r="AI5" s="187"/>
      <c r="AJ5" s="187"/>
      <c r="AK5" s="187"/>
      <c r="AL5" s="187"/>
      <c r="AM5" s="187"/>
      <c r="AN5" s="187"/>
      <c r="AO5" s="187"/>
      <c r="AP5" s="187"/>
      <c r="AQ5" s="188"/>
      <c r="AR5" s="189"/>
      <c r="AS5" s="189"/>
    </row>
    <row r="6" spans="1:45">
      <c r="A6" s="6"/>
      <c r="B6" s="6"/>
      <c r="C6" s="191"/>
      <c r="D6" s="177">
        <v>1</v>
      </c>
      <c r="E6" s="175"/>
      <c r="F6" s="177">
        <v>2</v>
      </c>
      <c r="G6" s="177">
        <v>3</v>
      </c>
      <c r="H6" s="177">
        <v>4</v>
      </c>
      <c r="I6" s="177">
        <v>5</v>
      </c>
      <c r="J6" s="177">
        <v>6</v>
      </c>
      <c r="K6" s="175"/>
      <c r="L6" s="177">
        <v>7</v>
      </c>
      <c r="M6" s="177">
        <v>8</v>
      </c>
      <c r="N6" s="177">
        <v>9</v>
      </c>
      <c r="O6" s="177">
        <v>10</v>
      </c>
      <c r="P6" s="177">
        <v>11</v>
      </c>
      <c r="Q6" s="177">
        <v>12</v>
      </c>
      <c r="R6" s="177">
        <v>13</v>
      </c>
      <c r="S6" s="177">
        <v>14</v>
      </c>
      <c r="T6" s="175"/>
      <c r="U6" s="351">
        <v>15</v>
      </c>
      <c r="V6" s="349"/>
      <c r="W6" s="61"/>
      <c r="X6" s="58"/>
      <c r="Y6" s="58"/>
      <c r="Z6" s="58"/>
      <c r="AA6" s="58"/>
      <c r="AB6" s="179"/>
      <c r="AC6" s="58"/>
      <c r="AE6" s="187"/>
      <c r="AF6" s="187"/>
      <c r="AG6" s="187"/>
      <c r="AH6" s="187"/>
      <c r="AI6" s="187"/>
      <c r="AJ6" s="187"/>
      <c r="AK6" s="187"/>
      <c r="AL6" s="187"/>
      <c r="AM6" s="187"/>
      <c r="AN6" s="187"/>
      <c r="AO6" s="187"/>
      <c r="AP6" s="187"/>
      <c r="AQ6" s="188"/>
      <c r="AR6" s="189"/>
      <c r="AS6" s="189"/>
    </row>
    <row r="7" spans="1:45">
      <c r="A7" s="6"/>
      <c r="B7" s="175"/>
      <c r="C7" s="191"/>
      <c r="D7" s="192" t="s">
        <v>11</v>
      </c>
      <c r="E7" s="192"/>
      <c r="F7" s="192">
        <v>112</v>
      </c>
      <c r="G7" s="192" t="s">
        <v>0</v>
      </c>
      <c r="H7" s="192" t="s">
        <v>0</v>
      </c>
      <c r="I7" s="194">
        <v>1</v>
      </c>
      <c r="J7" s="192">
        <v>1</v>
      </c>
      <c r="K7" s="192" t="s">
        <v>12</v>
      </c>
      <c r="L7" s="192" t="s">
        <v>13</v>
      </c>
      <c r="M7" s="192" t="s">
        <v>13</v>
      </c>
      <c r="N7" s="194">
        <v>1</v>
      </c>
      <c r="O7" s="193" t="s">
        <v>14</v>
      </c>
      <c r="P7" s="193" t="s">
        <v>15</v>
      </c>
      <c r="Q7" s="193" t="s">
        <v>15</v>
      </c>
      <c r="R7" s="193" t="s">
        <v>15</v>
      </c>
      <c r="S7" s="193" t="s">
        <v>16</v>
      </c>
      <c r="T7" s="192" t="s">
        <v>12</v>
      </c>
      <c r="U7" s="352">
        <v>1</v>
      </c>
      <c r="V7" s="353"/>
      <c r="W7" s="61"/>
      <c r="X7" s="58"/>
      <c r="Y7" s="58"/>
      <c r="Z7" s="58"/>
      <c r="AA7" s="58"/>
      <c r="AB7" s="179"/>
      <c r="AC7" s="58"/>
      <c r="AE7" s="187"/>
      <c r="AF7" s="187"/>
      <c r="AG7" s="187"/>
      <c r="AH7" s="187"/>
      <c r="AI7" s="187"/>
      <c r="AJ7" s="187"/>
      <c r="AK7" s="187"/>
      <c r="AL7" s="187"/>
      <c r="AM7" s="187"/>
      <c r="AN7" s="187"/>
      <c r="AO7" s="187"/>
      <c r="AP7" s="187"/>
      <c r="AR7" s="187"/>
    </row>
    <row r="8" spans="1:45">
      <c r="A8" s="1"/>
      <c r="B8" s="3"/>
      <c r="C8" s="4"/>
      <c r="D8" s="175"/>
      <c r="E8" s="175"/>
      <c r="F8" s="175"/>
      <c r="G8" s="175"/>
      <c r="H8" s="175"/>
      <c r="I8" s="175"/>
      <c r="J8" s="175"/>
      <c r="K8" s="175"/>
      <c r="L8" s="175"/>
      <c r="M8" s="175"/>
      <c r="N8" s="175"/>
      <c r="O8" s="175"/>
      <c r="P8" s="175"/>
      <c r="Q8" s="175"/>
      <c r="R8" s="175"/>
      <c r="S8" s="175"/>
      <c r="T8" s="175"/>
      <c r="U8" s="175"/>
      <c r="V8" s="175"/>
      <c r="W8" s="78"/>
      <c r="X8" s="57"/>
      <c r="Y8" s="57"/>
      <c r="Z8" s="57"/>
      <c r="AA8" s="57"/>
      <c r="AB8" s="178"/>
      <c r="AC8" s="57"/>
      <c r="AD8" s="187"/>
      <c r="AE8" s="187"/>
      <c r="AF8" s="187"/>
      <c r="AG8" s="187"/>
      <c r="AH8" s="187"/>
      <c r="AI8" s="187"/>
      <c r="AJ8" s="187"/>
      <c r="AK8" s="187"/>
      <c r="AL8" s="187"/>
      <c r="AM8" s="187"/>
      <c r="AN8" s="187"/>
      <c r="AO8" s="187"/>
      <c r="AP8" s="187"/>
      <c r="AQ8" s="234" t="str">
        <f>IF(M7V!AG1="Language : English","General(Other)","一般(その他)")</f>
        <v>General(Other)</v>
      </c>
      <c r="AR8" s="234" t="s">
        <v>725</v>
      </c>
    </row>
    <row r="9" spans="1:45">
      <c r="A9" s="1">
        <v>1</v>
      </c>
      <c r="B9" s="2" t="s">
        <v>164</v>
      </c>
      <c r="C9" s="2"/>
      <c r="D9" s="2"/>
      <c r="E9" s="2"/>
      <c r="F9" s="2"/>
      <c r="G9" s="2"/>
      <c r="H9" s="2"/>
      <c r="I9" s="2"/>
      <c r="J9" s="2"/>
      <c r="K9" s="2"/>
      <c r="L9" s="2"/>
      <c r="M9" s="2"/>
      <c r="N9" s="2"/>
      <c r="O9" s="2"/>
      <c r="P9" s="2"/>
      <c r="Q9" s="2"/>
      <c r="R9" s="2"/>
      <c r="S9" s="2"/>
      <c r="T9" s="2"/>
      <c r="U9" s="2"/>
      <c r="V9" s="2"/>
      <c r="W9" s="61"/>
      <c r="X9" s="57"/>
      <c r="Y9" s="57"/>
      <c r="Z9" s="57"/>
      <c r="AA9" s="57"/>
      <c r="AB9" s="178"/>
      <c r="AC9" s="57"/>
      <c r="AD9" s="187"/>
      <c r="AE9" s="187"/>
      <c r="AF9" s="187"/>
      <c r="AG9" s="187"/>
      <c r="AH9" s="187"/>
      <c r="AI9" s="187"/>
      <c r="AJ9" s="187"/>
      <c r="AK9" s="187"/>
      <c r="AL9" s="187"/>
      <c r="AM9" s="187"/>
      <c r="AN9" s="187"/>
      <c r="AO9" s="187"/>
      <c r="AP9" s="187"/>
      <c r="AQ9" s="234" t="str">
        <f>IF(M7V!AG1="Language : English","Travel(Closed)","走行(クローズド)")</f>
        <v>Travel(Closed)</v>
      </c>
      <c r="AR9" s="234" t="str">
        <f>IF(M7V!AG1="Language : English","For travel (closed) applications, the motor may require flushing valve to prevent high temperature inside the system.","走行(クローズド)用途では、システム内部の高温を防止するために、モータにフラッシングバルブが必要になる場合があります。")</f>
        <v>For travel (closed) applications, the motor may require flushing valve to prevent high temperature inside the system.</v>
      </c>
    </row>
    <row r="10" spans="1:45">
      <c r="A10" s="1"/>
      <c r="B10" s="5" t="s">
        <v>17</v>
      </c>
      <c r="C10" s="2"/>
      <c r="D10" s="2"/>
      <c r="E10" s="2"/>
      <c r="F10" s="2"/>
      <c r="G10" s="2"/>
      <c r="H10" s="2"/>
      <c r="I10" s="2"/>
      <c r="J10" s="2"/>
      <c r="K10" s="2"/>
      <c r="L10" s="2"/>
      <c r="M10" s="2"/>
      <c r="N10" s="2"/>
      <c r="O10" s="2"/>
      <c r="P10" s="2"/>
      <c r="Q10" s="2"/>
      <c r="R10" s="2"/>
      <c r="S10" s="2"/>
      <c r="T10" s="2"/>
      <c r="U10" s="2"/>
      <c r="V10" s="2"/>
      <c r="W10" s="61"/>
      <c r="X10" s="57"/>
      <c r="Y10" s="57"/>
      <c r="Z10" s="57"/>
      <c r="AA10" s="57"/>
      <c r="AB10" s="178"/>
      <c r="AC10" s="57"/>
      <c r="AD10" s="187"/>
      <c r="AE10" s="187"/>
      <c r="AF10" s="187"/>
      <c r="AG10" s="187"/>
      <c r="AH10" s="187"/>
      <c r="AI10" s="187"/>
      <c r="AJ10" s="187"/>
      <c r="AK10" s="187"/>
      <c r="AL10" s="187"/>
      <c r="AM10" s="187"/>
      <c r="AN10" s="187"/>
      <c r="AO10" s="187"/>
      <c r="AP10" s="187"/>
      <c r="AQ10" s="234" t="str">
        <f>IF(M7V!AG1="Language : English","Travel(Open)","走行(オープン)")</f>
        <v>Travel(Open)</v>
      </c>
      <c r="AR10" s="234" t="str">
        <f>IF(M7V!AG1="Language : English","For travel (open) applications, the motor may require counterbalance valves (both directions) to prevent cavitation inside the motor during braking.","走行(クローズド)用途では、ブレーキ時のモータ内部のキャビテーションを防止するために、モータにカウンターバランス弁(両方向)が必要になる場合があります。")</f>
        <v>For travel (open) applications, the motor may require counterbalance valves (both directions) to prevent cavitation inside the motor during braking.</v>
      </c>
    </row>
    <row r="11" spans="1:45">
      <c r="A11" s="1"/>
      <c r="B11" s="5"/>
      <c r="C11" s="2"/>
      <c r="D11" s="2"/>
      <c r="E11" s="2"/>
      <c r="F11" s="2"/>
      <c r="G11" s="2"/>
      <c r="H11" s="2"/>
      <c r="I11" s="2"/>
      <c r="J11" s="2"/>
      <c r="K11" s="2"/>
      <c r="L11" s="2"/>
      <c r="M11" s="2"/>
      <c r="N11" s="2"/>
      <c r="O11" s="2"/>
      <c r="P11" s="2"/>
      <c r="Q11" s="2"/>
      <c r="R11" s="2"/>
      <c r="S11" s="2"/>
      <c r="T11" s="2"/>
      <c r="U11" s="2"/>
      <c r="V11" s="2"/>
      <c r="W11" s="61"/>
      <c r="X11" s="57"/>
      <c r="Y11" s="57"/>
      <c r="Z11" s="57"/>
      <c r="AA11" s="57"/>
      <c r="AB11" s="178"/>
      <c r="AC11" s="57"/>
      <c r="AH11" s="196"/>
      <c r="AI11" s="196"/>
      <c r="AJ11" s="196"/>
      <c r="AK11" s="196"/>
      <c r="AL11" s="196"/>
      <c r="AM11" s="196"/>
      <c r="AN11" s="196"/>
      <c r="AO11" s="196"/>
      <c r="AP11" s="196"/>
      <c r="AQ11" s="234" t="str">
        <f>IF(M7V!AG1="Language : English","Hoist","巻上")</f>
        <v>Hoist</v>
      </c>
      <c r="AR11" s="234" t="str">
        <f>IF(M7V!AG1="Language : English","For hoist applications, the motor may require counterbalance valves (one directions) to prevent cavitation inside the motor during braking.","巻上用途では、ブレーキ時に発生するモータ内部のキャビテーションを防止するために、カウンターバランス弁(片方向)が必要になる場合があります。")</f>
        <v>For hoist applications, the motor may require counterbalance valves (one directions) to prevent cavitation inside the motor during braking.</v>
      </c>
    </row>
    <row r="12" spans="1:45">
      <c r="A12" s="1">
        <v>2</v>
      </c>
      <c r="B12" s="53" t="s">
        <v>161</v>
      </c>
      <c r="C12" s="2"/>
      <c r="D12" s="2"/>
      <c r="E12" s="2"/>
      <c r="F12" s="2"/>
      <c r="G12" s="2"/>
      <c r="H12" s="2"/>
      <c r="I12" s="2"/>
      <c r="J12" s="1"/>
      <c r="K12" s="1"/>
      <c r="L12" s="1"/>
      <c r="M12" s="1"/>
      <c r="N12" s="1"/>
      <c r="O12" s="1"/>
      <c r="P12" s="2"/>
      <c r="Q12" s="2"/>
      <c r="R12" s="2"/>
      <c r="S12" s="2"/>
      <c r="T12" s="166">
        <v>85</v>
      </c>
      <c r="U12" s="166">
        <v>112</v>
      </c>
      <c r="V12" s="166">
        <v>160</v>
      </c>
      <c r="W12" s="63">
        <v>212</v>
      </c>
      <c r="X12" s="58"/>
      <c r="Y12" s="58"/>
      <c r="Z12" s="58"/>
      <c r="AA12" s="58"/>
      <c r="AB12" s="179"/>
      <c r="AC12" s="58"/>
      <c r="AG12" s="196"/>
      <c r="AH12" s="196"/>
      <c r="AI12" s="196"/>
      <c r="AJ12" s="196"/>
      <c r="AK12" s="196"/>
      <c r="AL12" s="196"/>
      <c r="AM12" s="196"/>
      <c r="AN12" s="196"/>
      <c r="AO12" s="196"/>
      <c r="AP12" s="196"/>
      <c r="AQ12" s="235" t="str">
        <f>IF(M7V!AG1="Language : English","Swing","旋回")</f>
        <v>Swing</v>
      </c>
      <c r="AR12" s="234" t="str">
        <f>IF(M7V!AG1="Language : English","For swing applications, the motor may require counterbalance valves (for swing) to prevent cavitation inside the motor during braking.","旋回用途では、ブレーキ時に発生するモータ内部のキャビテーションを防止するために、カウンターバランス弁(旋回用)が必要になる場合があります。")</f>
        <v>For swing applications, the motor may require counterbalance valves (for swing) to prevent cavitation inside the motor during braking.</v>
      </c>
    </row>
    <row r="13" spans="1:45">
      <c r="A13" s="1"/>
      <c r="B13" s="7" t="s">
        <v>18</v>
      </c>
      <c r="C13" s="8"/>
      <c r="D13" s="8"/>
      <c r="E13" s="8"/>
      <c r="F13" s="8"/>
      <c r="G13" s="8"/>
      <c r="H13" s="9"/>
      <c r="I13" s="10"/>
      <c r="J13" s="10"/>
      <c r="K13" s="10"/>
      <c r="L13" s="10"/>
      <c r="M13" s="10"/>
      <c r="N13" s="10"/>
      <c r="O13" s="11"/>
      <c r="P13" s="11"/>
      <c r="Q13" s="12"/>
      <c r="R13" s="10"/>
      <c r="S13" s="10"/>
      <c r="T13" s="166" t="s">
        <v>527</v>
      </c>
      <c r="U13" s="166" t="s">
        <v>527</v>
      </c>
      <c r="V13" s="166" t="s">
        <v>527</v>
      </c>
      <c r="W13" s="63" t="s">
        <v>528</v>
      </c>
      <c r="X13" s="57"/>
      <c r="Y13" s="57"/>
      <c r="Z13" s="57"/>
      <c r="AA13" s="57"/>
      <c r="AB13" s="178"/>
      <c r="AC13" s="57"/>
      <c r="AG13" s="196"/>
      <c r="AH13" s="196"/>
      <c r="AI13" s="196"/>
      <c r="AJ13" s="196"/>
      <c r="AK13" s="196"/>
      <c r="AL13" s="196"/>
      <c r="AM13" s="196"/>
      <c r="AN13" s="196"/>
      <c r="AO13" s="196"/>
      <c r="AP13" s="196"/>
    </row>
    <row r="14" spans="1:45">
      <c r="A14" s="1"/>
      <c r="B14" s="2"/>
      <c r="C14" s="2"/>
      <c r="D14" s="2"/>
      <c r="E14" s="2"/>
      <c r="F14" s="2"/>
      <c r="G14" s="2"/>
      <c r="H14" s="2"/>
      <c r="I14" s="2"/>
      <c r="J14" s="2"/>
      <c r="K14" s="2"/>
      <c r="L14" s="2"/>
      <c r="M14" s="2"/>
      <c r="N14" s="2"/>
      <c r="O14" s="2"/>
      <c r="P14" s="2"/>
      <c r="Q14" s="2"/>
      <c r="R14" s="2"/>
      <c r="S14" s="2"/>
      <c r="T14" s="2"/>
      <c r="U14" s="2"/>
      <c r="V14" s="2"/>
      <c r="W14" s="61"/>
      <c r="X14" s="57"/>
      <c r="Y14" s="57"/>
      <c r="Z14" s="57"/>
      <c r="AA14" s="57"/>
      <c r="AB14" s="178"/>
      <c r="AC14" s="57"/>
      <c r="AG14" s="196"/>
    </row>
    <row r="15" spans="1:45">
      <c r="A15" s="1">
        <v>3</v>
      </c>
      <c r="B15" s="53" t="s">
        <v>627</v>
      </c>
      <c r="C15" s="2"/>
      <c r="D15" s="2"/>
      <c r="E15" s="2"/>
      <c r="F15" s="2"/>
      <c r="G15" s="2"/>
      <c r="H15" s="2"/>
      <c r="I15" s="2"/>
      <c r="J15" s="1"/>
      <c r="K15" s="1"/>
      <c r="L15" s="1"/>
      <c r="M15" s="1"/>
      <c r="N15" s="1"/>
      <c r="O15" s="1"/>
      <c r="P15" s="1"/>
      <c r="Q15" s="1"/>
      <c r="R15" s="175"/>
      <c r="S15" s="175"/>
      <c r="T15" s="62">
        <v>85</v>
      </c>
      <c r="U15" s="62">
        <v>112</v>
      </c>
      <c r="V15" s="63">
        <v>160</v>
      </c>
      <c r="W15" s="63">
        <v>212</v>
      </c>
      <c r="X15" s="57"/>
      <c r="Y15" s="57"/>
      <c r="Z15" s="57"/>
      <c r="AA15" s="57"/>
      <c r="AB15" s="178"/>
      <c r="AC15" s="57"/>
      <c r="AG15" s="196"/>
      <c r="AI15" s="196"/>
      <c r="AJ15" s="196"/>
      <c r="AK15" s="196"/>
    </row>
    <row r="16" spans="1:45">
      <c r="A16" s="1"/>
      <c r="B16" s="302" t="s">
        <v>20</v>
      </c>
      <c r="C16" s="300"/>
      <c r="D16" s="13" t="s">
        <v>21</v>
      </c>
      <c r="E16" s="12"/>
      <c r="F16" s="12"/>
      <c r="G16" s="12"/>
      <c r="H16" s="12"/>
      <c r="I16" s="12"/>
      <c r="J16" s="12"/>
      <c r="K16" s="12"/>
      <c r="L16" s="12"/>
      <c r="M16" s="12"/>
      <c r="N16" s="12"/>
      <c r="O16" s="12"/>
      <c r="P16" s="12"/>
      <c r="Q16" s="12"/>
      <c r="R16" s="12"/>
      <c r="S16" s="12"/>
      <c r="T16" s="63" t="s">
        <v>528</v>
      </c>
      <c r="U16" s="63" t="s">
        <v>528</v>
      </c>
      <c r="V16" s="63" t="s">
        <v>528</v>
      </c>
      <c r="W16" s="63" t="s">
        <v>528</v>
      </c>
      <c r="X16" s="58"/>
      <c r="Y16" s="58"/>
      <c r="Z16" s="58"/>
      <c r="AA16" s="58"/>
      <c r="AB16" s="179"/>
      <c r="AC16" s="58"/>
      <c r="AG16" s="196"/>
      <c r="AI16" s="196"/>
      <c r="AJ16" s="196"/>
      <c r="AK16" s="196"/>
    </row>
    <row r="17" spans="1:37">
      <c r="A17" s="1"/>
      <c r="B17" s="2"/>
      <c r="C17" s="2"/>
      <c r="D17" s="2"/>
      <c r="E17" s="2"/>
      <c r="F17" s="2"/>
      <c r="G17" s="2"/>
      <c r="H17" s="2"/>
      <c r="I17" s="2"/>
      <c r="J17" s="175"/>
      <c r="K17" s="175"/>
      <c r="L17" s="175"/>
      <c r="M17" s="175"/>
      <c r="N17" s="175"/>
      <c r="O17" s="175"/>
      <c r="P17" s="175"/>
      <c r="Q17" s="175"/>
      <c r="R17" s="175"/>
      <c r="S17" s="175"/>
      <c r="T17" s="175"/>
      <c r="U17" s="175"/>
      <c r="V17" s="175"/>
      <c r="W17" s="61"/>
      <c r="X17" s="57"/>
      <c r="Y17" s="57"/>
      <c r="Z17" s="57"/>
      <c r="AA17" s="57"/>
      <c r="AB17" s="178"/>
      <c r="AC17" s="57"/>
      <c r="AG17" s="196"/>
      <c r="AI17" s="196"/>
      <c r="AJ17" s="196"/>
      <c r="AK17" s="196"/>
    </row>
    <row r="18" spans="1:37">
      <c r="A18" s="1">
        <v>4</v>
      </c>
      <c r="B18" s="2" t="s">
        <v>629</v>
      </c>
      <c r="C18" s="2"/>
      <c r="D18" s="2"/>
      <c r="E18" s="2"/>
      <c r="F18" s="2"/>
      <c r="G18" s="2"/>
      <c r="H18" s="2"/>
      <c r="I18" s="2"/>
      <c r="J18" s="1"/>
      <c r="K18" s="1"/>
      <c r="L18" s="1"/>
      <c r="M18" s="1"/>
      <c r="N18" s="1"/>
      <c r="O18" s="1"/>
      <c r="P18" s="1"/>
      <c r="Q18" s="1"/>
      <c r="R18" s="175"/>
      <c r="S18" s="175"/>
      <c r="T18" s="175"/>
      <c r="U18" s="175"/>
      <c r="V18" s="175"/>
      <c r="W18" s="61"/>
      <c r="X18" s="58"/>
      <c r="Y18" s="58"/>
      <c r="Z18" s="58"/>
      <c r="AA18" s="58"/>
      <c r="AB18" s="179"/>
      <c r="AC18" s="58"/>
      <c r="AF18" s="196"/>
      <c r="AG18" s="196"/>
      <c r="AI18" s="196"/>
      <c r="AJ18" s="196"/>
      <c r="AK18" s="196"/>
    </row>
    <row r="19" spans="1:37">
      <c r="A19" s="1"/>
      <c r="B19" s="13"/>
      <c r="C19" s="14"/>
      <c r="D19" s="13" t="s">
        <v>22</v>
      </c>
      <c r="E19" s="12"/>
      <c r="F19" s="12"/>
      <c r="G19" s="303"/>
      <c r="H19" s="303"/>
      <c r="I19" s="12"/>
      <c r="J19" s="12"/>
      <c r="K19" s="303"/>
      <c r="L19" s="300"/>
      <c r="M19" s="13" t="s">
        <v>23</v>
      </c>
      <c r="N19" s="12"/>
      <c r="O19" s="12"/>
      <c r="P19" s="12"/>
      <c r="Q19" s="12"/>
      <c r="R19" s="12"/>
      <c r="S19" s="12"/>
      <c r="T19" s="62">
        <v>85</v>
      </c>
      <c r="U19" s="62">
        <v>112</v>
      </c>
      <c r="V19" s="63">
        <v>160</v>
      </c>
      <c r="W19" s="63">
        <v>212</v>
      </c>
      <c r="X19" s="58"/>
      <c r="Y19" s="58"/>
      <c r="Z19" s="58"/>
      <c r="AA19" s="58"/>
      <c r="AB19" s="179"/>
      <c r="AC19" s="58"/>
      <c r="AF19" s="196"/>
      <c r="AG19" s="196"/>
      <c r="AI19" s="196"/>
      <c r="AJ19" s="196"/>
      <c r="AK19" s="196"/>
    </row>
    <row r="20" spans="1:37">
      <c r="A20" s="1"/>
      <c r="B20" s="168" t="s">
        <v>24</v>
      </c>
      <c r="C20" s="170"/>
      <c r="D20" s="13" t="s">
        <v>173</v>
      </c>
      <c r="E20" s="12"/>
      <c r="F20" s="12"/>
      <c r="G20" s="303"/>
      <c r="H20" s="303"/>
      <c r="I20" s="12"/>
      <c r="J20" s="12"/>
      <c r="K20" s="303"/>
      <c r="L20" s="300"/>
      <c r="M20" s="13" t="s">
        <v>3</v>
      </c>
      <c r="N20" s="12"/>
      <c r="O20" s="12"/>
      <c r="P20" s="12"/>
      <c r="Q20" s="12"/>
      <c r="R20" s="12"/>
      <c r="S20" s="12"/>
      <c r="T20" s="63" t="s">
        <v>528</v>
      </c>
      <c r="U20" s="63" t="s">
        <v>528</v>
      </c>
      <c r="V20" s="63" t="s">
        <v>528</v>
      </c>
      <c r="W20" s="63" t="s">
        <v>529</v>
      </c>
      <c r="X20" s="58"/>
      <c r="Y20" s="58"/>
      <c r="Z20" s="58"/>
      <c r="AA20" s="58"/>
      <c r="AB20" s="179"/>
      <c r="AC20" s="58"/>
      <c r="AD20" s="63" t="s">
        <v>240</v>
      </c>
      <c r="AE20" s="63" t="str">
        <f>HLOOKUP(M7V!$AD$40,'M7V-spec'!$T$19:$W$25,2,0)</f>
        <v>●</v>
      </c>
      <c r="AF20" s="197" t="str">
        <f>VLOOKUP(M7V!AD45,AD20:AE25,2,0)</f>
        <v>●</v>
      </c>
      <c r="AG20" s="196"/>
      <c r="AH20" s="63" t="str">
        <f>M7V!AD45&amp;M7V!AD54&amp;M7V!AD57</f>
        <v>A11</v>
      </c>
      <c r="AI20" s="197" t="str">
        <f>VLOOKUP(AH20,Com!E1:F108,2,0)</f>
        <v>○</v>
      </c>
      <c r="AJ20" s="196"/>
      <c r="AK20" s="196"/>
    </row>
    <row r="21" spans="1:37">
      <c r="A21" s="1"/>
      <c r="B21" s="168" t="s">
        <v>25</v>
      </c>
      <c r="C21" s="170"/>
      <c r="D21" s="13" t="s">
        <v>133</v>
      </c>
      <c r="E21" s="12"/>
      <c r="F21" s="12"/>
      <c r="G21" s="303"/>
      <c r="H21" s="303"/>
      <c r="I21" s="12"/>
      <c r="J21" s="12"/>
      <c r="K21" s="303"/>
      <c r="L21" s="300"/>
      <c r="M21" s="13" t="s">
        <v>632</v>
      </c>
      <c r="N21" s="12"/>
      <c r="O21" s="12"/>
      <c r="P21" s="12"/>
      <c r="Q21" s="12"/>
      <c r="R21" s="12"/>
      <c r="S21" s="12"/>
      <c r="T21" s="63" t="s">
        <v>528</v>
      </c>
      <c r="U21" s="63" t="s">
        <v>528</v>
      </c>
      <c r="V21" s="63" t="s">
        <v>528</v>
      </c>
      <c r="W21" s="63" t="s">
        <v>530</v>
      </c>
      <c r="X21" s="58"/>
      <c r="Y21" s="58"/>
      <c r="Z21" s="58"/>
      <c r="AA21" s="58"/>
      <c r="AB21" s="179"/>
      <c r="AC21" s="58"/>
      <c r="AD21" s="63" t="s">
        <v>241</v>
      </c>
      <c r="AE21" s="63" t="str">
        <f>HLOOKUP(M7V!$AD$40,'M7V-spec'!$T$19:$W$25,3,0)</f>
        <v>●</v>
      </c>
      <c r="AF21" s="196"/>
      <c r="AG21" s="196"/>
      <c r="AI21" s="196"/>
      <c r="AJ21" s="196"/>
      <c r="AK21" s="196"/>
    </row>
    <row r="22" spans="1:37">
      <c r="A22" s="1"/>
      <c r="B22" s="168" t="s">
        <v>26</v>
      </c>
      <c r="C22" s="170"/>
      <c r="D22" s="13" t="s">
        <v>531</v>
      </c>
      <c r="E22" s="12"/>
      <c r="F22" s="12"/>
      <c r="G22" s="303"/>
      <c r="H22" s="303"/>
      <c r="I22" s="12"/>
      <c r="J22" s="12"/>
      <c r="K22" s="303"/>
      <c r="L22" s="300"/>
      <c r="M22" s="13" t="s">
        <v>3</v>
      </c>
      <c r="N22" s="12"/>
      <c r="O22" s="12"/>
      <c r="P22" s="12"/>
      <c r="Q22" s="12"/>
      <c r="R22" s="12"/>
      <c r="S22" s="12"/>
      <c r="T22" s="63" t="s">
        <v>528</v>
      </c>
      <c r="U22" s="63" t="s">
        <v>528</v>
      </c>
      <c r="V22" s="63" t="s">
        <v>528</v>
      </c>
      <c r="W22" s="63" t="s">
        <v>528</v>
      </c>
      <c r="X22" s="58"/>
      <c r="Y22" s="58"/>
      <c r="Z22" s="58"/>
      <c r="AA22" s="58"/>
      <c r="AB22" s="179"/>
      <c r="AC22" s="58"/>
      <c r="AD22" s="63" t="s">
        <v>242</v>
      </c>
      <c r="AE22" s="63" t="str">
        <f>HLOOKUP(M7V!$AD$40,'M7V-spec'!$T$19:$W$25,4,0)</f>
        <v>●</v>
      </c>
      <c r="AF22" s="196"/>
      <c r="AG22" s="196"/>
      <c r="AJ22" s="196"/>
      <c r="AK22" s="196"/>
    </row>
    <row r="23" spans="1:37">
      <c r="A23" s="1"/>
      <c r="B23" s="168" t="s">
        <v>27</v>
      </c>
      <c r="C23" s="170"/>
      <c r="D23" s="13" t="s">
        <v>531</v>
      </c>
      <c r="E23" s="12"/>
      <c r="F23" s="12"/>
      <c r="G23" s="303"/>
      <c r="H23" s="303"/>
      <c r="I23" s="12"/>
      <c r="J23" s="12"/>
      <c r="K23" s="303"/>
      <c r="L23" s="300"/>
      <c r="M23" s="13" t="s">
        <v>632</v>
      </c>
      <c r="N23" s="12"/>
      <c r="O23" s="12"/>
      <c r="P23" s="12"/>
      <c r="Q23" s="12"/>
      <c r="R23" s="12"/>
      <c r="S23" s="12"/>
      <c r="T23" s="63" t="s">
        <v>528</v>
      </c>
      <c r="U23" s="63" t="s">
        <v>528</v>
      </c>
      <c r="V23" s="63" t="s">
        <v>528</v>
      </c>
      <c r="W23" s="63" t="s">
        <v>528</v>
      </c>
      <c r="X23" s="58"/>
      <c r="Y23" s="58"/>
      <c r="Z23" s="58"/>
      <c r="AA23" s="58"/>
      <c r="AB23" s="179"/>
      <c r="AC23" s="58"/>
      <c r="AD23" s="63" t="s">
        <v>243</v>
      </c>
      <c r="AE23" s="63" t="str">
        <f>HLOOKUP(M7V!$AD$40,'M7V-spec'!$T$19:$W$25,5,0)</f>
        <v>●</v>
      </c>
      <c r="AF23" s="196"/>
      <c r="AG23" s="196"/>
      <c r="AI23" s="196"/>
      <c r="AJ23" s="196"/>
      <c r="AK23" s="196"/>
    </row>
    <row r="24" spans="1:37">
      <c r="A24" s="1"/>
      <c r="B24" s="168" t="s">
        <v>68</v>
      </c>
      <c r="C24" s="170"/>
      <c r="D24" s="13" t="s">
        <v>133</v>
      </c>
      <c r="E24" s="12"/>
      <c r="F24" s="12"/>
      <c r="G24" s="303"/>
      <c r="H24" s="303"/>
      <c r="I24" s="12"/>
      <c r="J24" s="12"/>
      <c r="K24" s="303"/>
      <c r="L24" s="300"/>
      <c r="M24" s="13" t="s">
        <v>3</v>
      </c>
      <c r="N24" s="12"/>
      <c r="O24" s="12"/>
      <c r="P24" s="12"/>
      <c r="Q24" s="12"/>
      <c r="R24" s="12"/>
      <c r="S24" s="14"/>
      <c r="T24" s="63" t="s">
        <v>528</v>
      </c>
      <c r="U24" s="63" t="s">
        <v>144</v>
      </c>
      <c r="V24" s="63" t="s">
        <v>144</v>
      </c>
      <c r="W24" s="63" t="s">
        <v>144</v>
      </c>
      <c r="X24" s="58"/>
      <c r="Y24" s="58"/>
      <c r="Z24" s="58"/>
      <c r="AA24" s="58"/>
      <c r="AB24" s="179"/>
      <c r="AC24" s="58"/>
      <c r="AD24" s="63" t="s">
        <v>244</v>
      </c>
      <c r="AE24" s="63" t="str">
        <f>HLOOKUP(M7V!$AD$40,'M7V-spec'!$T$19:$W$25,6,0)</f>
        <v>●</v>
      </c>
      <c r="AF24" s="196"/>
      <c r="AG24" s="196"/>
      <c r="AI24" s="196"/>
      <c r="AJ24" s="196"/>
      <c r="AK24" s="196"/>
    </row>
    <row r="25" spans="1:37">
      <c r="A25" s="1"/>
      <c r="B25" s="168" t="s">
        <v>172</v>
      </c>
      <c r="C25" s="170"/>
      <c r="D25" s="13" t="s">
        <v>133</v>
      </c>
      <c r="E25" s="12"/>
      <c r="F25" s="12"/>
      <c r="G25" s="303"/>
      <c r="H25" s="303"/>
      <c r="I25" s="12"/>
      <c r="J25" s="12"/>
      <c r="K25" s="303"/>
      <c r="L25" s="300"/>
      <c r="M25" s="13" t="s">
        <v>632</v>
      </c>
      <c r="N25" s="12"/>
      <c r="O25" s="12"/>
      <c r="P25" s="12"/>
      <c r="Q25" s="12"/>
      <c r="R25" s="12"/>
      <c r="S25" s="14"/>
      <c r="T25" s="63" t="s">
        <v>528</v>
      </c>
      <c r="U25" s="63" t="s">
        <v>144</v>
      </c>
      <c r="V25" s="63" t="s">
        <v>144</v>
      </c>
      <c r="W25" s="63" t="s">
        <v>144</v>
      </c>
      <c r="X25" s="58"/>
      <c r="Y25" s="58"/>
      <c r="Z25" s="58"/>
      <c r="AA25" s="58"/>
      <c r="AB25" s="179"/>
      <c r="AC25" s="58"/>
      <c r="AD25" s="63" t="s">
        <v>245</v>
      </c>
      <c r="AE25" s="63" t="str">
        <f>HLOOKUP(M7V!$AD$40,'M7V-spec'!$T$19:$W$25,7,0)</f>
        <v>●</v>
      </c>
      <c r="AF25" s="196"/>
      <c r="AG25" s="196"/>
      <c r="AH25" s="196"/>
      <c r="AI25" s="196"/>
      <c r="AJ25" s="196"/>
      <c r="AK25" s="196"/>
    </row>
    <row r="26" spans="1:37">
      <c r="A26" s="1"/>
      <c r="B26" s="2"/>
      <c r="C26" s="2"/>
      <c r="D26" s="2"/>
      <c r="E26" s="2"/>
      <c r="F26" s="2"/>
      <c r="G26" s="2"/>
      <c r="H26" s="2"/>
      <c r="I26" s="2"/>
      <c r="J26" s="175"/>
      <c r="K26" s="2"/>
      <c r="L26" s="2"/>
      <c r="M26" s="175"/>
      <c r="N26" s="175"/>
      <c r="O26" s="175"/>
      <c r="P26" s="175"/>
      <c r="Q26" s="1"/>
      <c r="R26" s="1"/>
      <c r="S26" s="1"/>
      <c r="T26" s="1"/>
      <c r="U26" s="2"/>
      <c r="V26" s="2"/>
      <c r="W26" s="47"/>
      <c r="X26" s="59"/>
      <c r="Y26" s="59"/>
      <c r="Z26" s="59"/>
      <c r="AA26" s="59"/>
      <c r="AB26" s="180"/>
      <c r="AC26" s="59"/>
      <c r="AG26" s="196"/>
      <c r="AH26" s="196"/>
    </row>
    <row r="27" spans="1:37">
      <c r="A27" s="1">
        <v>5</v>
      </c>
      <c r="B27" s="2" t="s">
        <v>28</v>
      </c>
      <c r="C27" s="2"/>
      <c r="D27" s="2"/>
      <c r="E27" s="2"/>
      <c r="F27" s="2"/>
      <c r="G27" s="2"/>
      <c r="H27" s="2"/>
      <c r="I27" s="2"/>
      <c r="J27" s="1"/>
      <c r="K27" s="1"/>
      <c r="L27" s="1"/>
      <c r="M27" s="1"/>
      <c r="N27" s="1"/>
      <c r="O27" s="1"/>
      <c r="P27" s="175"/>
      <c r="Q27" s="175"/>
      <c r="R27" s="2"/>
      <c r="S27" s="2"/>
      <c r="T27" s="2"/>
      <c r="U27" s="1"/>
      <c r="V27" s="1"/>
      <c r="W27" s="61"/>
      <c r="X27" s="59"/>
      <c r="Y27" s="59"/>
      <c r="Z27" s="59"/>
      <c r="AA27" s="59"/>
      <c r="AB27" s="180"/>
      <c r="AC27" s="59"/>
      <c r="AG27" s="196"/>
      <c r="AH27" s="196"/>
    </row>
    <row r="28" spans="1:37">
      <c r="A28" s="1"/>
      <c r="B28" s="302"/>
      <c r="C28" s="300"/>
      <c r="D28" s="13" t="s">
        <v>29</v>
      </c>
      <c r="E28" s="12"/>
      <c r="F28" s="12"/>
      <c r="G28" s="12"/>
      <c r="H28" s="12"/>
      <c r="I28" s="12"/>
      <c r="J28" s="169"/>
      <c r="K28" s="303"/>
      <c r="L28" s="300"/>
      <c r="M28" s="13" t="s">
        <v>30</v>
      </c>
      <c r="N28" s="169"/>
      <c r="O28" s="169"/>
      <c r="P28" s="169"/>
      <c r="Q28" s="12"/>
      <c r="R28" s="169"/>
      <c r="S28" s="169"/>
      <c r="T28" s="62">
        <v>85</v>
      </c>
      <c r="U28" s="62">
        <v>112</v>
      </c>
      <c r="V28" s="63">
        <v>160</v>
      </c>
      <c r="W28" s="63">
        <v>212</v>
      </c>
      <c r="X28" s="59"/>
      <c r="Y28" s="59"/>
      <c r="Z28" s="59"/>
      <c r="AA28" s="59"/>
      <c r="AB28" s="180"/>
      <c r="AC28" s="59"/>
      <c r="AF28" s="196"/>
      <c r="AG28" s="196"/>
      <c r="AH28" s="196"/>
    </row>
    <row r="29" spans="1:37">
      <c r="A29" s="1"/>
      <c r="B29" s="168">
        <v>1</v>
      </c>
      <c r="C29" s="170"/>
      <c r="D29" s="13" t="s">
        <v>134</v>
      </c>
      <c r="E29" s="12"/>
      <c r="F29" s="12"/>
      <c r="G29" s="12"/>
      <c r="H29" s="12"/>
      <c r="I29" s="12"/>
      <c r="J29" s="169"/>
      <c r="K29" s="303"/>
      <c r="L29" s="300"/>
      <c r="M29" s="13" t="s">
        <v>137</v>
      </c>
      <c r="N29" s="169"/>
      <c r="O29" s="169"/>
      <c r="P29" s="169"/>
      <c r="Q29" s="12"/>
      <c r="R29" s="169"/>
      <c r="S29" s="169"/>
      <c r="T29" s="63" t="s">
        <v>528</v>
      </c>
      <c r="U29" s="63" t="s">
        <v>528</v>
      </c>
      <c r="V29" s="63" t="s">
        <v>528</v>
      </c>
      <c r="W29" s="63" t="s">
        <v>529</v>
      </c>
      <c r="X29" s="59"/>
      <c r="Y29" s="59"/>
      <c r="Z29" s="59"/>
      <c r="AA29" s="59"/>
      <c r="AB29" s="180"/>
      <c r="AC29" s="59"/>
      <c r="AD29" s="63">
        <v>1</v>
      </c>
      <c r="AE29" s="63" t="str">
        <f>HLOOKUP(M7V!$AD$40,'M7V-spec'!T28:W32,2,0)</f>
        <v>●</v>
      </c>
      <c r="AF29" s="197" t="str">
        <f>VLOOKUP(M7V!AD54,AD29:AE30,2,0)</f>
        <v>●</v>
      </c>
      <c r="AG29" s="196"/>
      <c r="AH29" s="196"/>
    </row>
    <row r="30" spans="1:37">
      <c r="A30" s="1"/>
      <c r="B30" s="168">
        <v>2</v>
      </c>
      <c r="C30" s="170"/>
      <c r="D30" s="13" t="s">
        <v>134</v>
      </c>
      <c r="E30" s="12"/>
      <c r="F30" s="12"/>
      <c r="G30" s="12"/>
      <c r="H30" s="12"/>
      <c r="I30" s="12"/>
      <c r="J30" s="169"/>
      <c r="K30" s="303"/>
      <c r="L30" s="300"/>
      <c r="M30" s="13" t="s">
        <v>638</v>
      </c>
      <c r="N30" s="169"/>
      <c r="O30" s="169"/>
      <c r="P30" s="169"/>
      <c r="Q30" s="12"/>
      <c r="R30" s="169"/>
      <c r="S30" s="169"/>
      <c r="T30" s="185" t="s">
        <v>529</v>
      </c>
      <c r="U30" s="185" t="s">
        <v>529</v>
      </c>
      <c r="V30" s="185" t="s">
        <v>529</v>
      </c>
      <c r="W30" s="185" t="s">
        <v>529</v>
      </c>
      <c r="X30" s="59"/>
      <c r="Y30" s="59"/>
      <c r="Z30" s="59"/>
      <c r="AA30" s="59"/>
      <c r="AB30" s="180"/>
      <c r="AC30" s="59"/>
      <c r="AD30" s="63">
        <v>4</v>
      </c>
      <c r="AE30" s="63" t="str">
        <f>HLOOKUP(M7V!$AD$40,'M7V-spec'!T28:W32,5,0)</f>
        <v>●</v>
      </c>
      <c r="AF30" s="196"/>
      <c r="AG30" s="196"/>
      <c r="AH30" s="196"/>
    </row>
    <row r="31" spans="1:37">
      <c r="A31" s="1"/>
      <c r="B31" s="168">
        <v>3</v>
      </c>
      <c r="C31" s="170"/>
      <c r="D31" s="13" t="s">
        <v>135</v>
      </c>
      <c r="E31" s="12"/>
      <c r="F31" s="12"/>
      <c r="G31" s="12"/>
      <c r="H31" s="12"/>
      <c r="I31" s="12"/>
      <c r="J31" s="169"/>
      <c r="K31" s="303"/>
      <c r="L31" s="300"/>
      <c r="M31" s="13" t="s">
        <v>638</v>
      </c>
      <c r="N31" s="169"/>
      <c r="O31" s="169"/>
      <c r="P31" s="169"/>
      <c r="Q31" s="12"/>
      <c r="R31" s="169"/>
      <c r="S31" s="169"/>
      <c r="T31" s="185" t="s">
        <v>529</v>
      </c>
      <c r="U31" s="185" t="s">
        <v>529</v>
      </c>
      <c r="V31" s="185" t="s">
        <v>529</v>
      </c>
      <c r="W31" s="185" t="s">
        <v>530</v>
      </c>
      <c r="X31" s="59"/>
      <c r="Y31" s="59"/>
      <c r="Z31" s="59"/>
      <c r="AA31" s="59"/>
      <c r="AB31" s="180"/>
      <c r="AC31" s="59"/>
      <c r="AG31" s="196"/>
      <c r="AH31" s="196"/>
    </row>
    <row r="32" spans="1:37">
      <c r="A32" s="1"/>
      <c r="B32" s="168">
        <v>4</v>
      </c>
      <c r="C32" s="170"/>
      <c r="D32" s="13" t="s">
        <v>136</v>
      </c>
      <c r="E32" s="12"/>
      <c r="F32" s="12"/>
      <c r="G32" s="12"/>
      <c r="H32" s="12"/>
      <c r="I32" s="12"/>
      <c r="J32" s="169"/>
      <c r="K32" s="303"/>
      <c r="L32" s="300"/>
      <c r="M32" s="13" t="s">
        <v>638</v>
      </c>
      <c r="N32" s="169"/>
      <c r="O32" s="169"/>
      <c r="P32" s="169"/>
      <c r="Q32" s="12"/>
      <c r="R32" s="169"/>
      <c r="S32" s="169"/>
      <c r="T32" s="63" t="s">
        <v>528</v>
      </c>
      <c r="U32" s="63" t="s">
        <v>528</v>
      </c>
      <c r="V32" s="63" t="s">
        <v>528</v>
      </c>
      <c r="W32" s="63" t="s">
        <v>528</v>
      </c>
      <c r="X32" s="57"/>
      <c r="Y32" s="57"/>
      <c r="Z32" s="57"/>
      <c r="AA32" s="57"/>
      <c r="AB32" s="178"/>
      <c r="AC32" s="57"/>
      <c r="AG32" s="196"/>
      <c r="AH32" s="196"/>
    </row>
    <row r="33" spans="1:42">
      <c r="A33" s="1"/>
      <c r="B33" s="175"/>
      <c r="C33" s="15"/>
      <c r="D33" s="15"/>
      <c r="E33" s="15"/>
      <c r="F33" s="15"/>
      <c r="G33" s="15"/>
      <c r="H33" s="175"/>
      <c r="I33" s="2"/>
      <c r="J33" s="175"/>
      <c r="K33" s="175"/>
      <c r="L33" s="175"/>
      <c r="M33" s="175"/>
      <c r="N33" s="175"/>
      <c r="O33" s="175"/>
      <c r="P33" s="175"/>
      <c r="Q33" s="175"/>
      <c r="R33" s="175"/>
      <c r="S33" s="175"/>
      <c r="T33" s="175"/>
      <c r="U33" s="175"/>
      <c r="V33" s="175"/>
      <c r="W33" s="61"/>
      <c r="X33" s="57"/>
      <c r="Y33" s="57"/>
      <c r="Z33" s="57"/>
      <c r="AA33" s="57"/>
      <c r="AB33" s="178"/>
      <c r="AC33" s="57"/>
      <c r="AG33" s="196"/>
      <c r="AH33" s="196"/>
    </row>
    <row r="34" spans="1:42">
      <c r="A34" s="1">
        <v>6</v>
      </c>
      <c r="B34" s="2" t="s">
        <v>31</v>
      </c>
      <c r="C34" s="15"/>
      <c r="D34" s="15"/>
      <c r="E34" s="15"/>
      <c r="F34" s="15"/>
      <c r="G34" s="15"/>
      <c r="H34" s="15"/>
      <c r="I34" s="15"/>
      <c r="J34" s="15"/>
      <c r="K34" s="349"/>
      <c r="L34" s="349"/>
      <c r="M34" s="350"/>
      <c r="N34" s="350"/>
      <c r="O34" s="176"/>
      <c r="P34" s="176"/>
      <c r="Q34" s="176"/>
      <c r="R34" s="176"/>
      <c r="S34" s="176"/>
      <c r="T34" s="176"/>
      <c r="U34" s="1"/>
      <c r="V34" s="1"/>
      <c r="W34" s="60"/>
      <c r="X34" s="59"/>
      <c r="Y34" s="59"/>
      <c r="Z34" s="59"/>
      <c r="AA34" s="59"/>
      <c r="AB34" s="180"/>
      <c r="AC34" s="59"/>
      <c r="AG34" s="196"/>
      <c r="AH34" s="196"/>
    </row>
    <row r="35" spans="1:42">
      <c r="A35" s="1"/>
      <c r="B35" s="16"/>
      <c r="C35" s="12"/>
      <c r="D35" s="13" t="s">
        <v>32</v>
      </c>
      <c r="E35" s="12"/>
      <c r="F35" s="12"/>
      <c r="G35" s="12"/>
      <c r="H35" s="12"/>
      <c r="I35" s="12"/>
      <c r="J35" s="12"/>
      <c r="K35" s="169"/>
      <c r="L35" s="169"/>
      <c r="M35" s="17" t="s">
        <v>33</v>
      </c>
      <c r="N35" s="169"/>
      <c r="O35" s="169"/>
      <c r="P35" s="169"/>
      <c r="Q35" s="169"/>
      <c r="R35" s="169"/>
      <c r="S35" s="170"/>
      <c r="T35" s="63">
        <v>85</v>
      </c>
      <c r="U35" s="63">
        <v>112</v>
      </c>
      <c r="V35" s="63">
        <v>160</v>
      </c>
      <c r="W35" s="63">
        <v>212</v>
      </c>
      <c r="X35" s="59"/>
      <c r="Y35" s="59"/>
      <c r="Z35" s="59"/>
      <c r="AA35" s="59"/>
      <c r="AB35" s="180"/>
      <c r="AC35" s="59"/>
      <c r="AG35" s="196"/>
      <c r="AH35" s="196"/>
    </row>
    <row r="36" spans="1:42">
      <c r="A36" s="1"/>
      <c r="B36" s="168">
        <v>1</v>
      </c>
      <c r="C36" s="12"/>
      <c r="D36" s="13" t="s">
        <v>34</v>
      </c>
      <c r="E36" s="12"/>
      <c r="F36" s="12"/>
      <c r="G36" s="12"/>
      <c r="H36" s="12"/>
      <c r="I36" s="12"/>
      <c r="J36" s="12"/>
      <c r="K36" s="169"/>
      <c r="L36" s="169"/>
      <c r="M36" s="173" t="s">
        <v>140</v>
      </c>
      <c r="N36" s="176"/>
      <c r="O36" s="176"/>
      <c r="P36" s="176"/>
      <c r="Q36" s="176"/>
      <c r="R36" s="176"/>
      <c r="S36" s="39"/>
      <c r="T36" s="63" t="s">
        <v>532</v>
      </c>
      <c r="U36" s="63" t="s">
        <v>144</v>
      </c>
      <c r="V36" s="63" t="s">
        <v>144</v>
      </c>
      <c r="W36" s="63" t="s">
        <v>168</v>
      </c>
      <c r="X36" s="59"/>
      <c r="Y36" s="59"/>
      <c r="Z36" s="59"/>
      <c r="AA36" s="59"/>
      <c r="AB36" s="180"/>
      <c r="AC36" s="59"/>
      <c r="AD36" s="63">
        <v>1</v>
      </c>
      <c r="AE36" s="63" t="str">
        <f>HLOOKUP(M7V!$AD$40,'M7V-spec'!$T$35:$W$44,2,0)</f>
        <v>●</v>
      </c>
      <c r="AF36" s="197" t="str">
        <f>VLOOKUP(M7V!AD57,AD36:AE44,2,0)</f>
        <v>●</v>
      </c>
      <c r="AG36" s="196"/>
      <c r="AH36" s="196"/>
    </row>
    <row r="37" spans="1:42">
      <c r="A37" s="1"/>
      <c r="B37" s="168">
        <v>2</v>
      </c>
      <c r="C37" s="170"/>
      <c r="D37" s="17" t="s">
        <v>34</v>
      </c>
      <c r="E37" s="11"/>
      <c r="F37" s="11"/>
      <c r="G37" s="11"/>
      <c r="H37" s="11"/>
      <c r="I37" s="11"/>
      <c r="J37" s="11"/>
      <c r="K37" s="12"/>
      <c r="L37" s="11"/>
      <c r="M37" s="18" t="s">
        <v>141</v>
      </c>
      <c r="N37" s="11"/>
      <c r="O37" s="11"/>
      <c r="P37" s="11"/>
      <c r="Q37" s="11"/>
      <c r="R37" s="11"/>
      <c r="S37" s="19"/>
      <c r="T37" s="63" t="s">
        <v>144</v>
      </c>
      <c r="U37" s="63" t="s">
        <v>528</v>
      </c>
      <c r="V37" s="63" t="s">
        <v>528</v>
      </c>
      <c r="W37" s="63" t="s">
        <v>168</v>
      </c>
      <c r="X37" s="59"/>
      <c r="Y37" s="59"/>
      <c r="Z37" s="59"/>
      <c r="AA37" s="59"/>
      <c r="AB37" s="180"/>
      <c r="AC37" s="59"/>
      <c r="AD37" s="63">
        <v>2</v>
      </c>
      <c r="AE37" s="63" t="str">
        <f>HLOOKUP(M7V!$AD$40,'M7V-spec'!$T$35:$W$44,3,0)</f>
        <v>-</v>
      </c>
      <c r="AF37" s="196"/>
      <c r="AG37" s="196"/>
      <c r="AH37" s="196"/>
    </row>
    <row r="38" spans="1:42">
      <c r="A38" s="1"/>
      <c r="B38" s="168">
        <v>3</v>
      </c>
      <c r="C38" s="170"/>
      <c r="D38" s="17" t="s">
        <v>34</v>
      </c>
      <c r="E38" s="11"/>
      <c r="F38" s="11"/>
      <c r="G38" s="11"/>
      <c r="H38" s="11"/>
      <c r="I38" s="11"/>
      <c r="J38" s="11"/>
      <c r="K38" s="11"/>
      <c r="L38" s="11"/>
      <c r="M38" s="20" t="s">
        <v>5</v>
      </c>
      <c r="N38" s="11"/>
      <c r="O38" s="11"/>
      <c r="P38" s="11"/>
      <c r="Q38" s="11"/>
      <c r="R38" s="11"/>
      <c r="S38" s="19"/>
      <c r="T38" s="63" t="s">
        <v>144</v>
      </c>
      <c r="U38" s="63" t="s">
        <v>144</v>
      </c>
      <c r="V38" s="63" t="s">
        <v>528</v>
      </c>
      <c r="W38" s="63" t="s">
        <v>530</v>
      </c>
      <c r="X38" s="59"/>
      <c r="Y38" s="59"/>
      <c r="Z38" s="59"/>
      <c r="AA38" s="59"/>
      <c r="AB38" s="180"/>
      <c r="AC38" s="59"/>
      <c r="AD38" s="63">
        <v>3</v>
      </c>
      <c r="AE38" s="63" t="str">
        <f>HLOOKUP(M7V!$AD$40,'M7V-spec'!$T$35:$W$44,4,0)</f>
        <v>-</v>
      </c>
      <c r="AF38" s="196"/>
      <c r="AG38" s="196"/>
      <c r="AH38" s="196"/>
    </row>
    <row r="39" spans="1:42">
      <c r="A39" s="1"/>
      <c r="B39" s="168">
        <v>4</v>
      </c>
      <c r="C39" s="170"/>
      <c r="D39" s="17" t="s">
        <v>34</v>
      </c>
      <c r="E39" s="11"/>
      <c r="F39" s="11"/>
      <c r="G39" s="11"/>
      <c r="H39" s="11"/>
      <c r="I39" s="11"/>
      <c r="J39" s="11"/>
      <c r="K39" s="11"/>
      <c r="L39" s="11"/>
      <c r="M39" s="18" t="s">
        <v>174</v>
      </c>
      <c r="N39" s="11"/>
      <c r="O39" s="11"/>
      <c r="P39" s="11"/>
      <c r="Q39" s="11"/>
      <c r="R39" s="11"/>
      <c r="S39" s="19"/>
      <c r="T39" s="63" t="s">
        <v>532</v>
      </c>
      <c r="U39" s="63" t="s">
        <v>144</v>
      </c>
      <c r="V39" s="63" t="s">
        <v>144</v>
      </c>
      <c r="W39" s="63" t="s">
        <v>1</v>
      </c>
      <c r="X39" s="59"/>
      <c r="Y39" s="59"/>
      <c r="Z39" s="59"/>
      <c r="AA39" s="59"/>
      <c r="AB39" s="180"/>
      <c r="AC39" s="59"/>
      <c r="AD39" s="63">
        <v>4</v>
      </c>
      <c r="AE39" s="63" t="str">
        <f>HLOOKUP(M7V!$AD$40,'M7V-spec'!$T$35:$W$44,5,0)</f>
        <v>●</v>
      </c>
      <c r="AF39" s="196"/>
      <c r="AG39" s="196"/>
      <c r="AH39" s="196"/>
    </row>
    <row r="40" spans="1:42">
      <c r="A40" s="1"/>
      <c r="B40" s="168">
        <v>5</v>
      </c>
      <c r="C40" s="170"/>
      <c r="D40" s="17" t="s">
        <v>35</v>
      </c>
      <c r="E40" s="11"/>
      <c r="F40" s="11"/>
      <c r="G40" s="11"/>
      <c r="H40" s="11"/>
      <c r="I40" s="11"/>
      <c r="J40" s="11"/>
      <c r="K40" s="11"/>
      <c r="L40" s="11"/>
      <c r="M40" s="20" t="s">
        <v>142</v>
      </c>
      <c r="N40" s="11"/>
      <c r="O40" s="11"/>
      <c r="P40" s="11"/>
      <c r="Q40" s="11"/>
      <c r="R40" s="11"/>
      <c r="S40" s="19"/>
      <c r="T40" s="63" t="s">
        <v>528</v>
      </c>
      <c r="U40" s="63" t="s">
        <v>144</v>
      </c>
      <c r="V40" s="63" t="s">
        <v>144</v>
      </c>
      <c r="W40" s="63" t="s">
        <v>168</v>
      </c>
      <c r="X40" s="59"/>
      <c r="Y40" s="59"/>
      <c r="Z40" s="59"/>
      <c r="AA40" s="59"/>
      <c r="AB40" s="180"/>
      <c r="AC40" s="59"/>
      <c r="AD40" s="63">
        <v>5</v>
      </c>
      <c r="AE40" s="63" t="str">
        <f>HLOOKUP(M7V!$AD$40,'M7V-spec'!$T$35:$W$44,6,0)</f>
        <v>●</v>
      </c>
      <c r="AF40" s="196"/>
      <c r="AG40" s="196"/>
      <c r="AH40" s="196"/>
    </row>
    <row r="41" spans="1:42">
      <c r="A41" s="1"/>
      <c r="B41" s="168">
        <v>6</v>
      </c>
      <c r="C41" s="170"/>
      <c r="D41" s="17" t="s">
        <v>35</v>
      </c>
      <c r="E41" s="11"/>
      <c r="F41" s="11"/>
      <c r="G41" s="11"/>
      <c r="H41" s="11"/>
      <c r="I41" s="11"/>
      <c r="J41" s="11"/>
      <c r="K41" s="11"/>
      <c r="L41" s="11"/>
      <c r="M41" s="20" t="s">
        <v>36</v>
      </c>
      <c r="N41" s="11"/>
      <c r="O41" s="11"/>
      <c r="P41" s="11"/>
      <c r="Q41" s="11"/>
      <c r="R41" s="11"/>
      <c r="S41" s="19"/>
      <c r="T41" s="63" t="s">
        <v>528</v>
      </c>
      <c r="U41" s="63" t="s">
        <v>528</v>
      </c>
      <c r="V41" s="63" t="s">
        <v>144</v>
      </c>
      <c r="W41" s="63" t="s">
        <v>168</v>
      </c>
      <c r="X41" s="59"/>
      <c r="Y41" s="59"/>
      <c r="Z41" s="59"/>
      <c r="AA41" s="59"/>
      <c r="AB41" s="180"/>
      <c r="AC41" s="59"/>
      <c r="AD41" s="63">
        <v>6</v>
      </c>
      <c r="AE41" s="63" t="str">
        <f>HLOOKUP(M7V!$AD$40,'M7V-spec'!$T$35:$W$44,7,0)</f>
        <v>●</v>
      </c>
      <c r="AF41" s="196"/>
      <c r="AG41" s="196"/>
      <c r="AH41" s="196"/>
    </row>
    <row r="42" spans="1:42">
      <c r="A42" s="1"/>
      <c r="B42" s="168">
        <v>7</v>
      </c>
      <c r="C42" s="170"/>
      <c r="D42" s="17" t="s">
        <v>35</v>
      </c>
      <c r="E42" s="11"/>
      <c r="F42" s="11"/>
      <c r="G42" s="11"/>
      <c r="H42" s="11"/>
      <c r="I42" s="11"/>
      <c r="J42" s="11"/>
      <c r="K42" s="11"/>
      <c r="L42" s="11"/>
      <c r="M42" s="18" t="s">
        <v>37</v>
      </c>
      <c r="N42" s="11"/>
      <c r="O42" s="11"/>
      <c r="P42" s="11"/>
      <c r="Q42" s="11"/>
      <c r="R42" s="11"/>
      <c r="S42" s="19"/>
      <c r="T42" s="63" t="s">
        <v>144</v>
      </c>
      <c r="U42" s="63" t="s">
        <v>528</v>
      </c>
      <c r="V42" s="63" t="s">
        <v>528</v>
      </c>
      <c r="W42" s="63" t="s">
        <v>168</v>
      </c>
      <c r="X42" s="59"/>
      <c r="Y42" s="59"/>
      <c r="Z42" s="59"/>
      <c r="AA42" s="59"/>
      <c r="AB42" s="180"/>
      <c r="AC42" s="59"/>
      <c r="AD42" s="63">
        <v>7</v>
      </c>
      <c r="AE42" s="63" t="str">
        <f>HLOOKUP(M7V!$AD$40,'M7V-spec'!$T$35:$W$44,8,0)</f>
        <v>-</v>
      </c>
      <c r="AF42" s="196"/>
      <c r="AG42" s="196"/>
      <c r="AH42" s="196"/>
    </row>
    <row r="43" spans="1:42">
      <c r="A43" s="1"/>
      <c r="B43" s="168">
        <v>8</v>
      </c>
      <c r="C43" s="170"/>
      <c r="D43" s="17" t="s">
        <v>35</v>
      </c>
      <c r="E43" s="11"/>
      <c r="F43" s="11"/>
      <c r="G43" s="11"/>
      <c r="H43" s="11"/>
      <c r="I43" s="11"/>
      <c r="J43" s="11"/>
      <c r="K43" s="11"/>
      <c r="L43" s="11"/>
      <c r="M43" s="18" t="s">
        <v>38</v>
      </c>
      <c r="N43" s="11"/>
      <c r="O43" s="11"/>
      <c r="P43" s="11"/>
      <c r="Q43" s="11"/>
      <c r="R43" s="11"/>
      <c r="S43" s="19"/>
      <c r="T43" s="63" t="s">
        <v>144</v>
      </c>
      <c r="U43" s="63" t="s">
        <v>144</v>
      </c>
      <c r="V43" s="63" t="s">
        <v>528</v>
      </c>
      <c r="W43" s="63" t="s">
        <v>528</v>
      </c>
      <c r="X43" s="59"/>
      <c r="Y43" s="59"/>
      <c r="Z43" s="59"/>
      <c r="AA43" s="59"/>
      <c r="AB43" s="180"/>
      <c r="AC43" s="59"/>
      <c r="AD43" s="63">
        <v>8</v>
      </c>
      <c r="AE43" s="63" t="str">
        <f>HLOOKUP(M7V!$AD$40,'M7V-spec'!$T$35:$W$44,9,0)</f>
        <v>-</v>
      </c>
      <c r="AF43" s="196"/>
      <c r="AG43" s="196"/>
      <c r="AH43" s="196"/>
    </row>
    <row r="44" spans="1:42">
      <c r="A44" s="1"/>
      <c r="B44" s="168">
        <v>9</v>
      </c>
      <c r="C44" s="170"/>
      <c r="D44" s="17" t="s">
        <v>34</v>
      </c>
      <c r="E44" s="11"/>
      <c r="F44" s="11"/>
      <c r="G44" s="11"/>
      <c r="H44" s="11"/>
      <c r="I44" s="11"/>
      <c r="J44" s="11"/>
      <c r="K44" s="11"/>
      <c r="L44" s="11"/>
      <c r="M44" s="18" t="s">
        <v>143</v>
      </c>
      <c r="N44" s="11"/>
      <c r="O44" s="11"/>
      <c r="P44" s="11"/>
      <c r="Q44" s="11"/>
      <c r="R44" s="11"/>
      <c r="S44" s="19"/>
      <c r="T44" s="63" t="s">
        <v>528</v>
      </c>
      <c r="U44" s="63" t="s">
        <v>144</v>
      </c>
      <c r="V44" s="63" t="s">
        <v>144</v>
      </c>
      <c r="W44" s="63" t="s">
        <v>168</v>
      </c>
      <c r="X44" s="59"/>
      <c r="Y44" s="59"/>
      <c r="Z44" s="59"/>
      <c r="AA44" s="59"/>
      <c r="AB44" s="180"/>
      <c r="AC44" s="59"/>
      <c r="AD44" s="63">
        <v>9</v>
      </c>
      <c r="AE44" s="63" t="str">
        <f>HLOOKUP(M7V!$AD$40,'M7V-spec'!$T$35:$W$44,10,0)</f>
        <v>●</v>
      </c>
      <c r="AF44" s="196"/>
      <c r="AG44" s="196"/>
      <c r="AH44" s="196"/>
    </row>
    <row r="45" spans="1:42">
      <c r="A45" s="1"/>
      <c r="B45" s="175"/>
      <c r="C45" s="21"/>
      <c r="D45" s="175"/>
      <c r="E45" s="175"/>
      <c r="F45" s="175"/>
      <c r="G45" s="175"/>
      <c r="H45" s="175"/>
      <c r="I45" s="175"/>
      <c r="J45" s="175"/>
      <c r="K45" s="175"/>
      <c r="L45" s="175"/>
      <c r="M45" s="175"/>
      <c r="N45" s="175"/>
      <c r="O45" s="175"/>
      <c r="P45" s="175"/>
      <c r="Q45" s="175"/>
      <c r="R45" s="175"/>
      <c r="S45" s="1"/>
      <c r="T45" s="1"/>
      <c r="U45" s="175"/>
      <c r="V45" s="175"/>
      <c r="W45" s="78"/>
      <c r="X45" s="59"/>
      <c r="Y45" s="59"/>
      <c r="Z45" s="59"/>
      <c r="AA45" s="59"/>
      <c r="AB45" s="180"/>
      <c r="AC45" s="59"/>
      <c r="AG45" s="196"/>
    </row>
    <row r="46" spans="1:42">
      <c r="A46" s="1">
        <v>7</v>
      </c>
      <c r="B46" s="2" t="s">
        <v>39</v>
      </c>
      <c r="C46" s="2"/>
      <c r="D46" s="1"/>
      <c r="E46" s="2"/>
      <c r="F46" s="2"/>
      <c r="G46" s="6"/>
      <c r="H46" s="2"/>
      <c r="I46" s="2"/>
      <c r="J46" s="1"/>
      <c r="K46" s="1"/>
      <c r="L46" s="1"/>
      <c r="M46" s="1"/>
      <c r="N46" s="1"/>
      <c r="O46" s="1"/>
      <c r="P46" s="1"/>
      <c r="Q46" s="1"/>
      <c r="R46" s="1"/>
      <c r="S46" s="1"/>
      <c r="T46" s="1"/>
      <c r="U46" s="1"/>
      <c r="V46" s="1"/>
      <c r="W46" s="60"/>
      <c r="X46" s="59"/>
      <c r="Y46" s="59"/>
      <c r="Z46" s="59"/>
      <c r="AA46" s="59"/>
      <c r="AB46" s="180"/>
      <c r="AC46" s="59"/>
      <c r="AD46" s="196" t="s">
        <v>247</v>
      </c>
      <c r="AE46" s="196"/>
      <c r="AF46" s="196"/>
      <c r="AG46" s="196"/>
      <c r="AH46" s="196"/>
      <c r="AK46" s="196" t="s">
        <v>249</v>
      </c>
      <c r="AL46" s="196"/>
      <c r="AM46" s="196"/>
      <c r="AN46" s="196"/>
      <c r="AO46" s="196"/>
    </row>
    <row r="47" spans="1:42">
      <c r="A47" s="1"/>
      <c r="B47" s="346" t="s">
        <v>40</v>
      </c>
      <c r="C47" s="22">
        <v>85</v>
      </c>
      <c r="D47" s="10" t="s">
        <v>533</v>
      </c>
      <c r="E47" s="170" t="s">
        <v>19</v>
      </c>
      <c r="F47" s="10" t="s">
        <v>541</v>
      </c>
      <c r="G47" s="170" t="s">
        <v>19</v>
      </c>
      <c r="H47" s="10" t="s">
        <v>542</v>
      </c>
      <c r="I47" s="170" t="s">
        <v>19</v>
      </c>
      <c r="J47" s="16" t="s">
        <v>543</v>
      </c>
      <c r="K47" s="170" t="s">
        <v>19</v>
      </c>
      <c r="L47" s="11"/>
      <c r="M47" s="11"/>
      <c r="N47" s="11"/>
      <c r="O47" s="11"/>
      <c r="P47" s="11"/>
      <c r="Q47" s="11"/>
      <c r="R47" s="10"/>
      <c r="S47" s="10"/>
      <c r="T47" s="10"/>
      <c r="U47" s="169"/>
      <c r="V47" s="170"/>
      <c r="W47" s="60"/>
      <c r="X47" s="59"/>
      <c r="Y47" s="59"/>
      <c r="Z47" s="59"/>
      <c r="AA47" s="59"/>
      <c r="AB47" s="180"/>
      <c r="AC47" s="59"/>
      <c r="AD47" s="63"/>
      <c r="AE47" s="198">
        <v>85</v>
      </c>
      <c r="AF47" s="198">
        <v>112</v>
      </c>
      <c r="AG47" s="198">
        <v>160</v>
      </c>
      <c r="AH47" s="198">
        <v>212</v>
      </c>
      <c r="AK47" s="63"/>
      <c r="AL47" s="198">
        <v>85</v>
      </c>
      <c r="AM47" s="198">
        <v>112</v>
      </c>
      <c r="AN47" s="198">
        <v>160</v>
      </c>
      <c r="AO47" s="198">
        <v>212</v>
      </c>
    </row>
    <row r="48" spans="1:42">
      <c r="A48" s="1"/>
      <c r="B48" s="347"/>
      <c r="C48" s="22">
        <v>112</v>
      </c>
      <c r="D48" s="10" t="s">
        <v>41</v>
      </c>
      <c r="E48" s="170" t="s">
        <v>19</v>
      </c>
      <c r="F48" s="10" t="s">
        <v>42</v>
      </c>
      <c r="G48" s="170" t="s">
        <v>19</v>
      </c>
      <c r="H48" s="11" t="s">
        <v>43</v>
      </c>
      <c r="I48" s="170" t="s">
        <v>19</v>
      </c>
      <c r="J48" s="17" t="s">
        <v>44</v>
      </c>
      <c r="K48" s="170" t="s">
        <v>19</v>
      </c>
      <c r="L48" s="11"/>
      <c r="M48" s="11"/>
      <c r="N48" s="11"/>
      <c r="O48" s="11"/>
      <c r="P48" s="11"/>
      <c r="Q48" s="11"/>
      <c r="R48" s="10"/>
      <c r="S48" s="10"/>
      <c r="T48" s="10"/>
      <c r="U48" s="169"/>
      <c r="V48" s="170"/>
      <c r="W48" s="60"/>
      <c r="X48" s="59"/>
      <c r="Y48" s="59"/>
      <c r="Z48" s="59"/>
      <c r="AA48" s="59"/>
      <c r="AB48" s="180"/>
      <c r="AC48" s="59"/>
      <c r="AD48" s="198" t="s">
        <v>240</v>
      </c>
      <c r="AE48" s="198">
        <v>85</v>
      </c>
      <c r="AF48" s="198">
        <v>112</v>
      </c>
      <c r="AG48" s="198">
        <v>160</v>
      </c>
      <c r="AH48" s="198">
        <v>215</v>
      </c>
      <c r="AI48" s="199">
        <f>HLOOKUP(M7V!$AD$40,$AE$47:$AH$52,2,0)</f>
        <v>85</v>
      </c>
      <c r="AK48" s="198" t="s">
        <v>240</v>
      </c>
      <c r="AL48" s="198">
        <v>51</v>
      </c>
      <c r="AM48" s="198">
        <v>68</v>
      </c>
      <c r="AN48" s="198">
        <v>96</v>
      </c>
      <c r="AO48" s="198">
        <v>86</v>
      </c>
      <c r="AP48" s="199">
        <f>HLOOKUP(M7V!$AD$40,$AL$47:$AO$52,2,0)</f>
        <v>51</v>
      </c>
    </row>
    <row r="49" spans="1:42">
      <c r="A49" s="1"/>
      <c r="B49" s="347"/>
      <c r="C49" s="170">
        <v>160</v>
      </c>
      <c r="D49" s="10" t="s">
        <v>45</v>
      </c>
      <c r="E49" s="39" t="s">
        <v>19</v>
      </c>
      <c r="F49" s="10" t="s">
        <v>46</v>
      </c>
      <c r="G49" s="39" t="s">
        <v>19</v>
      </c>
      <c r="H49" s="11" t="s">
        <v>47</v>
      </c>
      <c r="I49" s="39" t="s">
        <v>19</v>
      </c>
      <c r="J49" s="17" t="s">
        <v>48</v>
      </c>
      <c r="K49" s="39" t="s">
        <v>19</v>
      </c>
      <c r="L49" s="11"/>
      <c r="M49" s="11"/>
      <c r="N49" s="11"/>
      <c r="O49" s="11"/>
      <c r="P49" s="11"/>
      <c r="Q49" s="11"/>
      <c r="R49" s="10"/>
      <c r="S49" s="10"/>
      <c r="T49" s="10"/>
      <c r="U49" s="169"/>
      <c r="V49" s="170"/>
      <c r="W49" s="60"/>
      <c r="X49" s="59"/>
      <c r="Y49" s="59"/>
      <c r="Z49" s="59"/>
      <c r="AA49" s="59"/>
      <c r="AB49" s="180"/>
      <c r="AC49" s="59"/>
      <c r="AD49" s="198" t="s">
        <v>241</v>
      </c>
      <c r="AE49" s="198">
        <v>80</v>
      </c>
      <c r="AF49" s="198">
        <v>107</v>
      </c>
      <c r="AG49" s="198">
        <v>155</v>
      </c>
      <c r="AH49" s="198">
        <v>200</v>
      </c>
      <c r="AI49" s="199">
        <f>HLOOKUP(M7V!$AD$40,$AE$47:$AH$52,3,0)</f>
        <v>80</v>
      </c>
      <c r="AK49" s="198" t="s">
        <v>241</v>
      </c>
      <c r="AL49" s="198">
        <v>40</v>
      </c>
      <c r="AM49" s="198">
        <v>50</v>
      </c>
      <c r="AN49" s="198">
        <v>80</v>
      </c>
      <c r="AO49" s="198">
        <v>70</v>
      </c>
      <c r="AP49" s="199">
        <f>HLOOKUP(M7V!$AD$40,$AL$47:$AO$52,3,0)</f>
        <v>40</v>
      </c>
    </row>
    <row r="50" spans="1:42">
      <c r="A50" s="1"/>
      <c r="B50" s="348"/>
      <c r="C50" s="170">
        <v>212</v>
      </c>
      <c r="D50" s="10" t="s">
        <v>544</v>
      </c>
      <c r="E50" s="39" t="s">
        <v>19</v>
      </c>
      <c r="F50" s="10" t="s">
        <v>545</v>
      </c>
      <c r="G50" s="39" t="s">
        <v>19</v>
      </c>
      <c r="H50" s="11" t="s">
        <v>546</v>
      </c>
      <c r="I50" s="39" t="s">
        <v>19</v>
      </c>
      <c r="J50" s="17" t="s">
        <v>547</v>
      </c>
      <c r="K50" s="39" t="s">
        <v>19</v>
      </c>
      <c r="L50" s="11"/>
      <c r="M50" s="11"/>
      <c r="N50" s="11"/>
      <c r="O50" s="11"/>
      <c r="P50" s="11"/>
      <c r="Q50" s="11"/>
      <c r="R50" s="10"/>
      <c r="S50" s="10"/>
      <c r="T50" s="10"/>
      <c r="U50" s="169"/>
      <c r="V50" s="170"/>
      <c r="W50" s="60"/>
      <c r="X50" s="59"/>
      <c r="Y50" s="59"/>
      <c r="Z50" s="59"/>
      <c r="AA50" s="59"/>
      <c r="AB50" s="180"/>
      <c r="AC50" s="59"/>
      <c r="AD50" s="198" t="s">
        <v>242</v>
      </c>
      <c r="AE50" s="198">
        <v>75</v>
      </c>
      <c r="AF50" s="198">
        <v>100</v>
      </c>
      <c r="AG50" s="198">
        <v>150</v>
      </c>
      <c r="AH50" s="198">
        <v>190</v>
      </c>
      <c r="AI50" s="199">
        <f>HLOOKUP(M7V!$AD$40,$AE$47:$AH$52,4,0)</f>
        <v>75</v>
      </c>
      <c r="AK50" s="198" t="s">
        <v>242</v>
      </c>
      <c r="AL50" s="198">
        <v>30</v>
      </c>
      <c r="AM50" s="198">
        <v>40</v>
      </c>
      <c r="AN50" s="198">
        <v>60</v>
      </c>
      <c r="AO50" s="198">
        <v>60</v>
      </c>
      <c r="AP50" s="199">
        <f>HLOOKUP(M7V!$AD$40,$AL$47:$AO$52,4,0)</f>
        <v>30</v>
      </c>
    </row>
    <row r="51" spans="1:42">
      <c r="A51" s="1"/>
      <c r="B51" s="175"/>
      <c r="C51" s="175"/>
      <c r="D51" s="2"/>
      <c r="E51" s="6"/>
      <c r="F51" s="51"/>
      <c r="G51" s="172"/>
      <c r="H51" s="172"/>
      <c r="I51" s="172"/>
      <c r="J51" s="172"/>
      <c r="K51" s="172"/>
      <c r="L51" s="6"/>
      <c r="M51" s="6"/>
      <c r="N51" s="6"/>
      <c r="O51" s="6"/>
      <c r="P51" s="6"/>
      <c r="Q51" s="6"/>
      <c r="R51" s="2"/>
      <c r="S51" s="2"/>
      <c r="T51" s="2"/>
      <c r="U51" s="175"/>
      <c r="V51" s="175"/>
      <c r="W51" s="60"/>
      <c r="X51" s="59"/>
      <c r="Y51" s="59"/>
      <c r="Z51" s="59"/>
      <c r="AA51" s="59"/>
      <c r="AB51" s="180"/>
      <c r="AC51" s="59"/>
      <c r="AD51" s="198" t="s">
        <v>248</v>
      </c>
      <c r="AE51" s="198">
        <v>70</v>
      </c>
      <c r="AF51" s="198">
        <v>95</v>
      </c>
      <c r="AG51" s="198">
        <v>140</v>
      </c>
      <c r="AH51" s="198">
        <v>180</v>
      </c>
      <c r="AI51" s="199">
        <f>HLOOKUP(M7V!$AD$40,$AE$47:$AH$52,5,0)</f>
        <v>70</v>
      </c>
      <c r="AK51" s="198" t="s">
        <v>248</v>
      </c>
      <c r="AL51" s="198" t="s">
        <v>246</v>
      </c>
      <c r="AM51" s="198">
        <v>30</v>
      </c>
      <c r="AN51" s="198">
        <v>40</v>
      </c>
      <c r="AO51" s="198" t="s">
        <v>246</v>
      </c>
      <c r="AP51" s="199" t="str">
        <f>HLOOKUP(M7V!$AD$40,$AL$47:$AO$52,5,0)</f>
        <v>-</v>
      </c>
    </row>
    <row r="52" spans="1:42">
      <c r="A52" s="1">
        <v>8</v>
      </c>
      <c r="B52" s="2" t="s">
        <v>49</v>
      </c>
      <c r="C52" s="2"/>
      <c r="D52" s="1"/>
      <c r="E52" s="2"/>
      <c r="F52" s="200"/>
      <c r="G52" s="174"/>
      <c r="H52" s="52"/>
      <c r="I52" s="52"/>
      <c r="J52" s="174"/>
      <c r="K52" s="174"/>
      <c r="L52" s="1"/>
      <c r="M52" s="1"/>
      <c r="N52" s="1"/>
      <c r="O52" s="1"/>
      <c r="P52" s="1"/>
      <c r="Q52" s="1"/>
      <c r="R52" s="1"/>
      <c r="S52" s="1"/>
      <c r="T52" s="1"/>
      <c r="U52" s="1"/>
      <c r="V52" s="1"/>
      <c r="W52" s="60"/>
      <c r="X52" s="59"/>
      <c r="Y52" s="59"/>
      <c r="Z52" s="59"/>
      <c r="AA52" s="59"/>
      <c r="AB52" s="180"/>
      <c r="AC52" s="59"/>
      <c r="AD52" s="201"/>
      <c r="AE52" s="201"/>
      <c r="AF52" s="201"/>
      <c r="AG52" s="201"/>
      <c r="AH52" s="201"/>
      <c r="AI52" s="185">
        <f>VLOOKUP(M7V!AD66,AD48:AI51,6,0)</f>
        <v>85</v>
      </c>
      <c r="AK52" s="198" t="s">
        <v>244</v>
      </c>
      <c r="AL52" s="198" t="s">
        <v>246</v>
      </c>
      <c r="AM52" s="198">
        <v>22</v>
      </c>
      <c r="AN52" s="198">
        <v>32</v>
      </c>
      <c r="AO52" s="198" t="s">
        <v>246</v>
      </c>
      <c r="AP52" s="199" t="str">
        <f>HLOOKUP(M7V!$AD$40,$AL$47:$AO$52,6,0)</f>
        <v>-</v>
      </c>
    </row>
    <row r="53" spans="1:42">
      <c r="A53" s="1"/>
      <c r="B53" s="346" t="s">
        <v>50</v>
      </c>
      <c r="C53" s="22">
        <v>85</v>
      </c>
      <c r="D53" s="10" t="s">
        <v>145</v>
      </c>
      <c r="E53" s="170" t="s">
        <v>19</v>
      </c>
      <c r="F53" s="10" t="s">
        <v>146</v>
      </c>
      <c r="G53" s="170" t="s">
        <v>19</v>
      </c>
      <c r="H53" s="11" t="s">
        <v>147</v>
      </c>
      <c r="I53" s="170" t="s">
        <v>19</v>
      </c>
      <c r="J53" s="17" t="s">
        <v>548</v>
      </c>
      <c r="K53" s="169" t="s">
        <v>162</v>
      </c>
      <c r="L53" s="17" t="s">
        <v>549</v>
      </c>
      <c r="M53" s="11" t="s">
        <v>162</v>
      </c>
      <c r="N53" s="11"/>
      <c r="O53" s="11"/>
      <c r="P53" s="11"/>
      <c r="Q53" s="11"/>
      <c r="R53" s="10"/>
      <c r="S53" s="10"/>
      <c r="T53" s="10"/>
      <c r="U53" s="169"/>
      <c r="V53" s="170"/>
      <c r="W53" s="60"/>
      <c r="X53" s="59"/>
      <c r="Y53" s="59"/>
      <c r="Z53" s="59"/>
      <c r="AA53" s="59"/>
      <c r="AB53" s="180"/>
      <c r="AC53" s="59"/>
      <c r="AF53" s="196"/>
      <c r="AG53" s="196"/>
      <c r="AP53" s="185">
        <f>VLOOKUP(M7V!AD67,AK48:AP52,6,0)</f>
        <v>51</v>
      </c>
    </row>
    <row r="54" spans="1:42">
      <c r="A54" s="1"/>
      <c r="B54" s="347"/>
      <c r="C54" s="22">
        <v>112</v>
      </c>
      <c r="D54" s="10" t="s">
        <v>51</v>
      </c>
      <c r="E54" s="170" t="s">
        <v>19</v>
      </c>
      <c r="F54" s="10" t="s">
        <v>52</v>
      </c>
      <c r="G54" s="170" t="s">
        <v>19</v>
      </c>
      <c r="H54" s="11" t="s">
        <v>53</v>
      </c>
      <c r="I54" s="170" t="s">
        <v>19</v>
      </c>
      <c r="J54" s="17" t="s">
        <v>54</v>
      </c>
      <c r="K54" s="170" t="s">
        <v>19</v>
      </c>
      <c r="L54" s="17" t="s">
        <v>55</v>
      </c>
      <c r="M54" s="170" t="s">
        <v>19</v>
      </c>
      <c r="N54" s="11"/>
      <c r="O54" s="11"/>
      <c r="P54" s="11"/>
      <c r="Q54" s="11"/>
      <c r="R54" s="10"/>
      <c r="S54" s="10"/>
      <c r="T54" s="10"/>
      <c r="U54" s="169"/>
      <c r="V54" s="170"/>
      <c r="W54" s="60"/>
      <c r="X54" s="59"/>
      <c r="Y54" s="59"/>
      <c r="Z54" s="59"/>
      <c r="AA54" s="59"/>
      <c r="AB54" s="180"/>
      <c r="AC54" s="59"/>
      <c r="AG54" s="196"/>
    </row>
    <row r="55" spans="1:42">
      <c r="A55" s="1"/>
      <c r="B55" s="347"/>
      <c r="C55" s="170">
        <v>160</v>
      </c>
      <c r="D55" s="10" t="s">
        <v>56</v>
      </c>
      <c r="E55" s="39" t="s">
        <v>19</v>
      </c>
      <c r="F55" s="10" t="s">
        <v>57</v>
      </c>
      <c r="G55" s="39" t="s">
        <v>19</v>
      </c>
      <c r="H55" s="11" t="s">
        <v>58</v>
      </c>
      <c r="I55" s="170" t="s">
        <v>19</v>
      </c>
      <c r="J55" s="17" t="s">
        <v>59</v>
      </c>
      <c r="K55" s="170" t="s">
        <v>19</v>
      </c>
      <c r="L55" s="17" t="s">
        <v>60</v>
      </c>
      <c r="M55" s="170" t="s">
        <v>19</v>
      </c>
      <c r="N55" s="11"/>
      <c r="O55" s="11"/>
      <c r="P55" s="11"/>
      <c r="Q55" s="11"/>
      <c r="R55" s="10"/>
      <c r="S55" s="10"/>
      <c r="T55" s="10"/>
      <c r="U55" s="169"/>
      <c r="V55" s="170"/>
      <c r="W55" s="60"/>
      <c r="X55" s="59"/>
      <c r="Y55" s="59"/>
      <c r="Z55" s="59"/>
      <c r="AA55" s="59"/>
      <c r="AB55" s="180"/>
      <c r="AC55" s="59"/>
      <c r="AF55" s="196"/>
      <c r="AG55" s="196"/>
    </row>
    <row r="56" spans="1:42">
      <c r="A56" s="1"/>
      <c r="B56" s="348"/>
      <c r="C56" s="170">
        <v>212</v>
      </c>
      <c r="D56" s="10" t="s">
        <v>550</v>
      </c>
      <c r="E56" s="39" t="s">
        <v>19</v>
      </c>
      <c r="F56" s="10" t="s">
        <v>551</v>
      </c>
      <c r="G56" s="39" t="s">
        <v>19</v>
      </c>
      <c r="H56" s="11" t="s">
        <v>58</v>
      </c>
      <c r="I56" s="170" t="s">
        <v>19</v>
      </c>
      <c r="J56" s="17" t="s">
        <v>548</v>
      </c>
      <c r="K56" s="169" t="s">
        <v>1</v>
      </c>
      <c r="L56" s="17" t="s">
        <v>549</v>
      </c>
      <c r="M56" s="11" t="s">
        <v>1</v>
      </c>
      <c r="N56" s="11"/>
      <c r="O56" s="11"/>
      <c r="P56" s="11"/>
      <c r="Q56" s="11"/>
      <c r="R56" s="10"/>
      <c r="S56" s="10"/>
      <c r="T56" s="10"/>
      <c r="U56" s="169"/>
      <c r="V56" s="170"/>
      <c r="W56" s="60"/>
      <c r="X56" s="59"/>
      <c r="Y56" s="59"/>
      <c r="Z56" s="59"/>
      <c r="AA56" s="59"/>
      <c r="AB56" s="180"/>
      <c r="AC56" s="59"/>
    </row>
    <row r="57" spans="1:42">
      <c r="A57" s="1"/>
      <c r="B57" s="2"/>
      <c r="C57" s="2"/>
      <c r="D57" s="2"/>
      <c r="E57" s="2"/>
      <c r="F57" s="2"/>
      <c r="G57" s="2"/>
      <c r="H57" s="2"/>
      <c r="I57" s="2"/>
      <c r="J57" s="2"/>
      <c r="K57" s="1"/>
      <c r="L57" s="1"/>
      <c r="M57" s="1"/>
      <c r="N57" s="1"/>
      <c r="O57" s="1"/>
      <c r="P57" s="1"/>
      <c r="Q57" s="1"/>
      <c r="R57" s="1"/>
      <c r="S57" s="1"/>
      <c r="T57" s="1"/>
      <c r="U57" s="1"/>
      <c r="V57" s="1"/>
      <c r="W57" s="60"/>
      <c r="X57" s="59"/>
      <c r="Y57" s="59"/>
      <c r="Z57" s="59"/>
      <c r="AA57" s="59"/>
      <c r="AB57" s="180"/>
      <c r="AC57" s="59"/>
    </row>
    <row r="58" spans="1:42">
      <c r="A58" s="1">
        <v>9</v>
      </c>
      <c r="B58" s="2" t="s">
        <v>641</v>
      </c>
      <c r="C58" s="2"/>
      <c r="D58" s="2"/>
      <c r="E58" s="2"/>
      <c r="F58" s="2"/>
      <c r="G58" s="2"/>
      <c r="H58" s="2"/>
      <c r="I58" s="2"/>
      <c r="J58" s="2"/>
      <c r="K58" s="1"/>
      <c r="L58" s="1"/>
      <c r="M58" s="1"/>
      <c r="N58" s="1"/>
      <c r="O58" s="1"/>
      <c r="P58" s="1"/>
      <c r="Q58" s="1"/>
      <c r="R58" s="1"/>
      <c r="S58" s="1"/>
      <c r="T58" s="168">
        <v>85</v>
      </c>
      <c r="U58" s="168">
        <v>112</v>
      </c>
      <c r="V58" s="166">
        <v>160</v>
      </c>
      <c r="W58" s="63">
        <v>212</v>
      </c>
      <c r="X58" s="57"/>
      <c r="Y58" s="57"/>
      <c r="Z58" s="57"/>
      <c r="AA58" s="57"/>
      <c r="AB58" s="178"/>
      <c r="AC58" s="57"/>
    </row>
    <row r="59" spans="1:42" ht="14.25">
      <c r="A59" s="1"/>
      <c r="B59" s="38">
        <v>1</v>
      </c>
      <c r="C59" s="14"/>
      <c r="D59" s="13" t="s">
        <v>61</v>
      </c>
      <c r="E59" s="12"/>
      <c r="F59" s="12"/>
      <c r="G59" s="12"/>
      <c r="H59" s="12"/>
      <c r="I59" s="12"/>
      <c r="J59" s="12"/>
      <c r="K59" s="12"/>
      <c r="L59" s="12"/>
      <c r="M59" s="12"/>
      <c r="N59" s="12"/>
      <c r="O59" s="12"/>
      <c r="P59" s="12"/>
      <c r="Q59" s="12"/>
      <c r="R59" s="12"/>
      <c r="S59" s="12"/>
      <c r="T59" s="166" t="s">
        <v>527</v>
      </c>
      <c r="U59" s="166" t="s">
        <v>527</v>
      </c>
      <c r="V59" s="166" t="s">
        <v>527</v>
      </c>
      <c r="W59" s="63" t="s">
        <v>552</v>
      </c>
      <c r="X59" s="57"/>
      <c r="Y59" s="57"/>
      <c r="Z59" s="57"/>
      <c r="AA59" s="57"/>
      <c r="AB59" s="178"/>
      <c r="AC59" s="57"/>
    </row>
    <row r="60" spans="1:42" ht="14.25">
      <c r="A60" s="1"/>
      <c r="B60" s="13">
        <v>2</v>
      </c>
      <c r="C60" s="14"/>
      <c r="D60" s="13" t="s">
        <v>251</v>
      </c>
      <c r="E60" s="12"/>
      <c r="F60" s="12"/>
      <c r="G60" s="12"/>
      <c r="H60" s="12"/>
      <c r="I60" s="12"/>
      <c r="J60" s="12"/>
      <c r="K60" s="12"/>
      <c r="L60" s="12"/>
      <c r="M60" s="12"/>
      <c r="N60" s="12"/>
      <c r="O60" s="12"/>
      <c r="P60" s="12"/>
      <c r="Q60" s="12"/>
      <c r="R60" s="12"/>
      <c r="S60" s="12"/>
      <c r="T60" s="63" t="s">
        <v>552</v>
      </c>
      <c r="U60" s="63" t="s">
        <v>552</v>
      </c>
      <c r="V60" s="63" t="s">
        <v>552</v>
      </c>
      <c r="W60" s="63" t="s">
        <v>552</v>
      </c>
      <c r="X60" s="57"/>
      <c r="Y60" s="57"/>
      <c r="Z60" s="57"/>
      <c r="AA60" s="57"/>
      <c r="AB60" s="178"/>
      <c r="AC60" s="57"/>
      <c r="AF60" s="196"/>
      <c r="AG60" s="196"/>
    </row>
    <row r="61" spans="1:42" ht="14.25">
      <c r="A61" s="1"/>
      <c r="B61" s="38" t="s">
        <v>250</v>
      </c>
      <c r="C61" s="14"/>
      <c r="D61" s="13" t="s">
        <v>252</v>
      </c>
      <c r="E61" s="12"/>
      <c r="F61" s="12"/>
      <c r="G61" s="12"/>
      <c r="H61" s="12"/>
      <c r="I61" s="12"/>
      <c r="J61" s="12"/>
      <c r="K61" s="12"/>
      <c r="L61" s="12"/>
      <c r="M61" s="12"/>
      <c r="N61" s="12"/>
      <c r="O61" s="12"/>
      <c r="P61" s="12"/>
      <c r="Q61" s="12"/>
      <c r="R61" s="12"/>
      <c r="S61" s="12"/>
      <c r="T61" s="63" t="s">
        <v>552</v>
      </c>
      <c r="U61" s="63" t="s">
        <v>552</v>
      </c>
      <c r="V61" s="63" t="s">
        <v>552</v>
      </c>
      <c r="W61" s="63" t="s">
        <v>552</v>
      </c>
      <c r="X61" s="57"/>
      <c r="Y61" s="57"/>
      <c r="Z61" s="57"/>
      <c r="AA61" s="57"/>
      <c r="AB61" s="178"/>
      <c r="AC61" s="57"/>
      <c r="AF61" s="196"/>
      <c r="AG61" s="196"/>
    </row>
    <row r="62" spans="1:42">
      <c r="A62" s="1"/>
      <c r="B62" s="2"/>
      <c r="C62" s="2"/>
      <c r="D62" s="2"/>
      <c r="E62" s="2"/>
      <c r="F62" s="2"/>
      <c r="G62" s="2"/>
      <c r="H62" s="2"/>
      <c r="I62" s="2"/>
      <c r="J62" s="1"/>
      <c r="K62" s="1"/>
      <c r="L62" s="1"/>
      <c r="M62" s="1"/>
      <c r="N62" s="1"/>
      <c r="O62" s="1"/>
      <c r="P62" s="1"/>
      <c r="Q62" s="1"/>
      <c r="R62" s="1"/>
      <c r="S62" s="1"/>
      <c r="T62" s="1"/>
      <c r="U62" s="1"/>
      <c r="V62" s="1"/>
      <c r="W62" s="60"/>
      <c r="X62" s="59"/>
      <c r="Y62" s="59"/>
      <c r="Z62" s="59"/>
      <c r="AA62" s="59"/>
      <c r="AB62" s="180"/>
      <c r="AC62" s="59"/>
      <c r="AF62" s="196"/>
      <c r="AG62" s="196"/>
    </row>
    <row r="63" spans="1:42">
      <c r="A63" s="23">
        <v>10</v>
      </c>
      <c r="B63" s="24" t="s">
        <v>62</v>
      </c>
      <c r="C63" s="24"/>
      <c r="D63" s="1"/>
      <c r="E63" s="24"/>
      <c r="F63" s="24"/>
      <c r="G63" s="24"/>
      <c r="H63" s="24"/>
      <c r="I63" s="24"/>
      <c r="J63" s="23"/>
      <c r="K63" s="23"/>
      <c r="L63" s="23"/>
      <c r="M63" s="23"/>
      <c r="N63" s="23"/>
      <c r="O63" s="23"/>
      <c r="P63" s="23"/>
      <c r="Q63" s="23"/>
      <c r="R63" s="23"/>
      <c r="S63" s="23"/>
      <c r="T63" s="25">
        <v>85</v>
      </c>
      <c r="U63" s="25">
        <v>112</v>
      </c>
      <c r="V63" s="167">
        <v>160</v>
      </c>
      <c r="W63" s="63">
        <v>212</v>
      </c>
      <c r="X63" s="59"/>
      <c r="Y63" s="59"/>
      <c r="Z63" s="59"/>
      <c r="AA63" s="59"/>
      <c r="AB63" s="180"/>
      <c r="AC63" s="59"/>
      <c r="AF63" s="196"/>
      <c r="AG63" s="196"/>
      <c r="AH63" s="201"/>
      <c r="AI63" s="201"/>
      <c r="AJ63" s="201"/>
      <c r="AK63" s="201"/>
      <c r="AL63" s="201"/>
      <c r="AM63" s="201"/>
    </row>
    <row r="64" spans="1:42" ht="14.25">
      <c r="A64" s="23"/>
      <c r="B64" s="305" t="s">
        <v>63</v>
      </c>
      <c r="C64" s="166" t="s">
        <v>64</v>
      </c>
      <c r="D64" s="293" t="s">
        <v>180</v>
      </c>
      <c r="E64" s="294"/>
      <c r="F64" s="294"/>
      <c r="G64" s="294"/>
      <c r="H64" s="295"/>
      <c r="I64" s="171" t="s">
        <v>65</v>
      </c>
      <c r="J64" s="12"/>
      <c r="K64" s="12"/>
      <c r="L64" s="12"/>
      <c r="M64" s="12"/>
      <c r="N64" s="12"/>
      <c r="O64" s="12"/>
      <c r="P64" s="12"/>
      <c r="Q64" s="12"/>
      <c r="R64" s="12"/>
      <c r="S64" s="12"/>
      <c r="T64" s="186" t="s">
        <v>527</v>
      </c>
      <c r="U64" s="186" t="s">
        <v>527</v>
      </c>
      <c r="V64" s="186" t="s">
        <v>527</v>
      </c>
      <c r="W64" s="63" t="s">
        <v>552</v>
      </c>
      <c r="X64" s="59"/>
      <c r="Y64" s="59"/>
      <c r="Z64" s="59"/>
      <c r="AA64" s="59"/>
      <c r="AB64" s="180"/>
      <c r="AC64" s="59"/>
      <c r="AD64" s="63" t="str">
        <f>M7V!AD71&amp;M7V!AD86</f>
        <v>T1X</v>
      </c>
      <c r="AE64" s="197" t="str">
        <f>VLOOKUP(AD64,Com!P1:Q90,2,0)</f>
        <v>○</v>
      </c>
      <c r="AF64" s="198">
        <f>VLOOKUP('M7V-spec'!AD64,Com!S1:T33,2,0)</f>
        <v>1</v>
      </c>
    </row>
    <row r="65" spans="1:35" ht="14.25">
      <c r="A65" s="23"/>
      <c r="B65" s="306"/>
      <c r="C65" s="166" t="s">
        <v>66</v>
      </c>
      <c r="D65" s="296"/>
      <c r="E65" s="297"/>
      <c r="F65" s="297"/>
      <c r="G65" s="297"/>
      <c r="H65" s="298"/>
      <c r="I65" s="17" t="s">
        <v>67</v>
      </c>
      <c r="J65" s="12"/>
      <c r="K65" s="12"/>
      <c r="L65" s="12"/>
      <c r="M65" s="12"/>
      <c r="N65" s="12"/>
      <c r="O65" s="12"/>
      <c r="P65" s="12"/>
      <c r="Q65" s="12"/>
      <c r="R65" s="12"/>
      <c r="S65" s="12"/>
      <c r="T65" s="186" t="s">
        <v>527</v>
      </c>
      <c r="U65" s="186" t="s">
        <v>527</v>
      </c>
      <c r="V65" s="186" t="s">
        <v>527</v>
      </c>
      <c r="W65" s="63" t="s">
        <v>552</v>
      </c>
      <c r="X65" s="59"/>
      <c r="Y65" s="59"/>
      <c r="Z65" s="59"/>
      <c r="AA65" s="59"/>
      <c r="AB65" s="180"/>
      <c r="AC65" s="59"/>
    </row>
    <row r="66" spans="1:35" ht="14.25" customHeight="1">
      <c r="A66" s="23"/>
      <c r="B66" s="305" t="s">
        <v>170</v>
      </c>
      <c r="C66" s="166" t="s">
        <v>171</v>
      </c>
      <c r="D66" s="293" t="s">
        <v>698</v>
      </c>
      <c r="E66" s="294"/>
      <c r="F66" s="294"/>
      <c r="G66" s="294"/>
      <c r="H66" s="295"/>
      <c r="I66" s="17" t="s">
        <v>178</v>
      </c>
      <c r="J66" s="12"/>
      <c r="K66" s="12"/>
      <c r="L66" s="12"/>
      <c r="M66" s="12"/>
      <c r="N66" s="12"/>
      <c r="O66" s="12"/>
      <c r="P66" s="12"/>
      <c r="Q66" s="12"/>
      <c r="R66" s="12"/>
      <c r="S66" s="12"/>
      <c r="T66" s="186" t="s">
        <v>527</v>
      </c>
      <c r="U66" s="186" t="s">
        <v>527</v>
      </c>
      <c r="V66" s="186" t="s">
        <v>527</v>
      </c>
      <c r="W66" s="63" t="s">
        <v>552</v>
      </c>
      <c r="X66" s="59"/>
      <c r="Y66" s="59"/>
      <c r="Z66" s="59"/>
      <c r="AA66" s="59"/>
      <c r="AB66" s="180"/>
      <c r="AC66" s="59"/>
    </row>
    <row r="67" spans="1:35" ht="12.75" customHeight="1">
      <c r="A67" s="23"/>
      <c r="B67" s="306"/>
      <c r="C67" s="284" t="s">
        <v>779</v>
      </c>
      <c r="D67" s="296"/>
      <c r="E67" s="297"/>
      <c r="F67" s="297"/>
      <c r="G67" s="297"/>
      <c r="H67" s="298"/>
      <c r="I67" s="17" t="s">
        <v>781</v>
      </c>
      <c r="J67" s="12"/>
      <c r="K67" s="12"/>
      <c r="L67" s="12"/>
      <c r="M67" s="12"/>
      <c r="N67" s="12"/>
      <c r="O67" s="12"/>
      <c r="P67" s="12"/>
      <c r="Q67" s="12"/>
      <c r="R67" s="12"/>
      <c r="S67" s="12"/>
      <c r="T67" s="186" t="s">
        <v>527</v>
      </c>
      <c r="U67" s="186" t="s">
        <v>527</v>
      </c>
      <c r="V67" s="186" t="s">
        <v>527</v>
      </c>
      <c r="W67" s="63" t="s">
        <v>552</v>
      </c>
      <c r="X67" s="59"/>
      <c r="Y67" s="59"/>
      <c r="Z67" s="59"/>
      <c r="AA67" s="59"/>
      <c r="AB67" s="180"/>
      <c r="AC67" s="59"/>
    </row>
    <row r="68" spans="1:35" ht="14.25">
      <c r="A68" s="23"/>
      <c r="B68" s="305" t="s">
        <v>68</v>
      </c>
      <c r="C68" s="166" t="s">
        <v>69</v>
      </c>
      <c r="D68" s="293" t="s">
        <v>70</v>
      </c>
      <c r="E68" s="294"/>
      <c r="F68" s="294"/>
      <c r="G68" s="294"/>
      <c r="H68" s="295"/>
      <c r="I68" s="17" t="s">
        <v>71</v>
      </c>
      <c r="J68" s="12"/>
      <c r="K68" s="12"/>
      <c r="L68" s="12"/>
      <c r="M68" s="12"/>
      <c r="N68" s="12"/>
      <c r="O68" s="12"/>
      <c r="P68" s="12"/>
      <c r="Q68" s="12"/>
      <c r="R68" s="12"/>
      <c r="S68" s="12"/>
      <c r="T68" s="186" t="s">
        <v>527</v>
      </c>
      <c r="U68" s="186" t="s">
        <v>527</v>
      </c>
      <c r="V68" s="186" t="s">
        <v>527</v>
      </c>
      <c r="W68" s="63" t="s">
        <v>552</v>
      </c>
      <c r="X68" s="59"/>
      <c r="Y68" s="59"/>
      <c r="Z68" s="59"/>
      <c r="AA68" s="59"/>
      <c r="AB68" s="180"/>
      <c r="AC68" s="59"/>
    </row>
    <row r="69" spans="1:35" ht="14.25">
      <c r="A69" s="23"/>
      <c r="B69" s="332"/>
      <c r="C69" s="166" t="s">
        <v>72</v>
      </c>
      <c r="D69" s="325"/>
      <c r="E69" s="326"/>
      <c r="F69" s="326"/>
      <c r="G69" s="326"/>
      <c r="H69" s="327"/>
      <c r="I69" s="17" t="s">
        <v>73</v>
      </c>
      <c r="J69" s="12"/>
      <c r="K69" s="12"/>
      <c r="L69" s="12"/>
      <c r="M69" s="12"/>
      <c r="N69" s="12"/>
      <c r="O69" s="12"/>
      <c r="P69" s="12"/>
      <c r="Q69" s="12"/>
      <c r="R69" s="12"/>
      <c r="S69" s="12"/>
      <c r="T69" s="186" t="s">
        <v>527</v>
      </c>
      <c r="U69" s="186" t="s">
        <v>527</v>
      </c>
      <c r="V69" s="186" t="s">
        <v>527</v>
      </c>
      <c r="W69" s="63" t="s">
        <v>552</v>
      </c>
      <c r="X69" s="59"/>
      <c r="Y69" s="59"/>
      <c r="Z69" s="59"/>
      <c r="AA69" s="59"/>
      <c r="AB69" s="180"/>
      <c r="AC69" s="59"/>
    </row>
    <row r="70" spans="1:35" ht="14.25">
      <c r="A70" s="23"/>
      <c r="B70" s="332"/>
      <c r="C70" s="166" t="s">
        <v>74</v>
      </c>
      <c r="D70" s="325"/>
      <c r="E70" s="326"/>
      <c r="F70" s="326"/>
      <c r="G70" s="326"/>
      <c r="H70" s="327"/>
      <c r="I70" s="17" t="s">
        <v>75</v>
      </c>
      <c r="J70" s="12"/>
      <c r="K70" s="12"/>
      <c r="L70" s="12"/>
      <c r="M70" s="12"/>
      <c r="N70" s="12"/>
      <c r="O70" s="12"/>
      <c r="P70" s="12"/>
      <c r="Q70" s="12"/>
      <c r="R70" s="12"/>
      <c r="S70" s="12"/>
      <c r="T70" s="186" t="s">
        <v>527</v>
      </c>
      <c r="U70" s="186" t="s">
        <v>527</v>
      </c>
      <c r="V70" s="186" t="s">
        <v>527</v>
      </c>
      <c r="W70" s="63" t="s">
        <v>552</v>
      </c>
      <c r="X70" s="59"/>
      <c r="Y70" s="59"/>
      <c r="Z70" s="59"/>
      <c r="AA70" s="59"/>
      <c r="AB70" s="180"/>
      <c r="AC70" s="59"/>
      <c r="AF70" s="196"/>
      <c r="AG70" s="196"/>
    </row>
    <row r="71" spans="1:35" ht="14.25">
      <c r="A71" s="23"/>
      <c r="B71" s="306"/>
      <c r="C71" s="166" t="s">
        <v>76</v>
      </c>
      <c r="D71" s="296"/>
      <c r="E71" s="297"/>
      <c r="F71" s="297"/>
      <c r="G71" s="297"/>
      <c r="H71" s="298"/>
      <c r="I71" s="17" t="s">
        <v>77</v>
      </c>
      <c r="J71" s="12"/>
      <c r="K71" s="12"/>
      <c r="L71" s="12"/>
      <c r="M71" s="12"/>
      <c r="N71" s="12"/>
      <c r="O71" s="12"/>
      <c r="P71" s="12"/>
      <c r="Q71" s="12"/>
      <c r="R71" s="12"/>
      <c r="S71" s="12"/>
      <c r="T71" s="186" t="s">
        <v>527</v>
      </c>
      <c r="U71" s="186" t="s">
        <v>527</v>
      </c>
      <c r="V71" s="186" t="s">
        <v>527</v>
      </c>
      <c r="W71" s="63" t="s">
        <v>552</v>
      </c>
      <c r="X71" s="59"/>
      <c r="Y71" s="59"/>
      <c r="Z71" s="59"/>
      <c r="AA71" s="59"/>
      <c r="AB71" s="180"/>
      <c r="AC71" s="59"/>
      <c r="AF71" s="196"/>
      <c r="AG71" s="196"/>
    </row>
    <row r="72" spans="1:35" ht="14.25">
      <c r="A72" s="23"/>
      <c r="B72" s="305" t="s">
        <v>78</v>
      </c>
      <c r="C72" s="167" t="s">
        <v>79</v>
      </c>
      <c r="D72" s="333" t="s">
        <v>704</v>
      </c>
      <c r="E72" s="334"/>
      <c r="F72" s="334"/>
      <c r="G72" s="334"/>
      <c r="H72" s="335"/>
      <c r="I72" s="26" t="s">
        <v>80</v>
      </c>
      <c r="J72" s="27"/>
      <c r="K72" s="27"/>
      <c r="L72" s="27"/>
      <c r="M72" s="27"/>
      <c r="N72" s="27"/>
      <c r="O72" s="27"/>
      <c r="P72" s="12"/>
      <c r="Q72" s="27"/>
      <c r="R72" s="27"/>
      <c r="S72" s="27"/>
      <c r="T72" s="186" t="s">
        <v>527</v>
      </c>
      <c r="U72" s="186" t="s">
        <v>527</v>
      </c>
      <c r="V72" s="186" t="s">
        <v>527</v>
      </c>
      <c r="W72" s="63" t="s">
        <v>552</v>
      </c>
      <c r="X72" s="59"/>
      <c r="Y72" s="59"/>
      <c r="Z72" s="59"/>
      <c r="AA72" s="59"/>
      <c r="AB72" s="180"/>
      <c r="AC72" s="59"/>
      <c r="AF72" s="196"/>
      <c r="AG72" s="196"/>
      <c r="AI72" s="195">
        <v>1</v>
      </c>
    </row>
    <row r="73" spans="1:35" ht="14.25">
      <c r="A73" s="23"/>
      <c r="B73" s="332"/>
      <c r="C73" s="167" t="s">
        <v>81</v>
      </c>
      <c r="D73" s="336"/>
      <c r="E73" s="337"/>
      <c r="F73" s="337"/>
      <c r="G73" s="337"/>
      <c r="H73" s="338"/>
      <c r="I73" s="26" t="s">
        <v>82</v>
      </c>
      <c r="J73" s="27"/>
      <c r="K73" s="27"/>
      <c r="L73" s="27"/>
      <c r="M73" s="27"/>
      <c r="N73" s="27"/>
      <c r="O73" s="27"/>
      <c r="P73" s="12"/>
      <c r="Q73" s="27"/>
      <c r="R73" s="27"/>
      <c r="S73" s="27"/>
      <c r="T73" s="186" t="s">
        <v>527</v>
      </c>
      <c r="U73" s="186" t="s">
        <v>527</v>
      </c>
      <c r="V73" s="186" t="s">
        <v>527</v>
      </c>
      <c r="W73" s="63" t="s">
        <v>552</v>
      </c>
      <c r="X73" s="59"/>
      <c r="Y73" s="59"/>
      <c r="Z73" s="59"/>
      <c r="AA73" s="59"/>
      <c r="AB73" s="180"/>
      <c r="AC73" s="59"/>
      <c r="AF73" s="196"/>
      <c r="AG73" s="196"/>
    </row>
    <row r="74" spans="1:35" ht="14.25">
      <c r="A74" s="23"/>
      <c r="B74" s="332"/>
      <c r="C74" s="167" t="s">
        <v>83</v>
      </c>
      <c r="D74" s="336"/>
      <c r="E74" s="337"/>
      <c r="F74" s="337"/>
      <c r="G74" s="337"/>
      <c r="H74" s="338"/>
      <c r="I74" s="26" t="s">
        <v>84</v>
      </c>
      <c r="J74" s="27"/>
      <c r="K74" s="27"/>
      <c r="L74" s="27"/>
      <c r="M74" s="27"/>
      <c r="N74" s="27"/>
      <c r="O74" s="27"/>
      <c r="P74" s="12"/>
      <c r="Q74" s="27"/>
      <c r="R74" s="27"/>
      <c r="S74" s="27"/>
      <c r="T74" s="186" t="s">
        <v>527</v>
      </c>
      <c r="U74" s="186" t="s">
        <v>527</v>
      </c>
      <c r="V74" s="186" t="s">
        <v>527</v>
      </c>
      <c r="W74" s="63" t="s">
        <v>552</v>
      </c>
      <c r="X74" s="59"/>
      <c r="Y74" s="59"/>
      <c r="Z74" s="59"/>
      <c r="AA74" s="59"/>
      <c r="AB74" s="180"/>
      <c r="AC74" s="59"/>
      <c r="AI74" s="195">
        <f>IF(AI72=1,5,2)</f>
        <v>5</v>
      </c>
    </row>
    <row r="75" spans="1:35" ht="14.25">
      <c r="A75" s="23"/>
      <c r="B75" s="306"/>
      <c r="C75" s="167" t="s">
        <v>85</v>
      </c>
      <c r="D75" s="339"/>
      <c r="E75" s="340"/>
      <c r="F75" s="340"/>
      <c r="G75" s="340"/>
      <c r="H75" s="341"/>
      <c r="I75" s="26" t="s">
        <v>86</v>
      </c>
      <c r="J75" s="27"/>
      <c r="K75" s="27"/>
      <c r="L75" s="27"/>
      <c r="M75" s="27"/>
      <c r="N75" s="27"/>
      <c r="O75" s="27"/>
      <c r="P75" s="12"/>
      <c r="Q75" s="27"/>
      <c r="R75" s="27"/>
      <c r="S75" s="27"/>
      <c r="T75" s="186" t="s">
        <v>527</v>
      </c>
      <c r="U75" s="186" t="s">
        <v>527</v>
      </c>
      <c r="V75" s="186" t="s">
        <v>527</v>
      </c>
      <c r="W75" s="63" t="s">
        <v>552</v>
      </c>
      <c r="X75" s="59"/>
      <c r="Y75" s="59"/>
      <c r="Z75" s="59"/>
      <c r="AA75" s="59"/>
      <c r="AB75" s="180"/>
      <c r="AC75" s="59"/>
    </row>
    <row r="76" spans="1:35" ht="14.25">
      <c r="A76" s="23"/>
      <c r="B76" s="342" t="s">
        <v>87</v>
      </c>
      <c r="C76" s="167" t="s">
        <v>88</v>
      </c>
      <c r="D76" s="333" t="s">
        <v>709</v>
      </c>
      <c r="E76" s="334"/>
      <c r="F76" s="334"/>
      <c r="G76" s="334"/>
      <c r="H76" s="335"/>
      <c r="I76" s="26" t="s">
        <v>89</v>
      </c>
      <c r="J76" s="12"/>
      <c r="K76" s="27"/>
      <c r="L76" s="27"/>
      <c r="M76" s="27"/>
      <c r="N76" s="27"/>
      <c r="O76" s="27"/>
      <c r="P76" s="12"/>
      <c r="Q76" s="27"/>
      <c r="R76" s="27"/>
      <c r="S76" s="27"/>
      <c r="T76" s="186" t="s">
        <v>527</v>
      </c>
      <c r="U76" s="186" t="s">
        <v>527</v>
      </c>
      <c r="V76" s="186" t="s">
        <v>527</v>
      </c>
      <c r="W76" s="63" t="s">
        <v>552</v>
      </c>
      <c r="X76" s="59"/>
      <c r="Y76" s="59"/>
      <c r="Z76" s="59"/>
      <c r="AA76" s="59"/>
      <c r="AB76" s="180"/>
      <c r="AC76" s="59"/>
    </row>
    <row r="77" spans="1:35" ht="14.25">
      <c r="A77" s="23"/>
      <c r="B77" s="343"/>
      <c r="C77" s="167" t="s">
        <v>90</v>
      </c>
      <c r="D77" s="336"/>
      <c r="E77" s="337"/>
      <c r="F77" s="337"/>
      <c r="G77" s="337"/>
      <c r="H77" s="338"/>
      <c r="I77" s="26" t="s">
        <v>91</v>
      </c>
      <c r="J77" s="12"/>
      <c r="K77" s="27"/>
      <c r="L77" s="27"/>
      <c r="M77" s="27"/>
      <c r="N77" s="27"/>
      <c r="O77" s="27"/>
      <c r="P77" s="12"/>
      <c r="Q77" s="27"/>
      <c r="R77" s="27"/>
      <c r="S77" s="27"/>
      <c r="T77" s="186" t="s">
        <v>527</v>
      </c>
      <c r="U77" s="186" t="s">
        <v>527</v>
      </c>
      <c r="V77" s="186" t="s">
        <v>527</v>
      </c>
      <c r="W77" s="63" t="s">
        <v>552</v>
      </c>
      <c r="X77" s="59"/>
      <c r="Y77" s="59"/>
      <c r="Z77" s="59"/>
      <c r="AA77" s="59"/>
      <c r="AB77" s="180"/>
      <c r="AC77" s="59"/>
    </row>
    <row r="78" spans="1:35" ht="14.25">
      <c r="A78" s="23"/>
      <c r="B78" s="344"/>
      <c r="C78" s="167" t="s">
        <v>92</v>
      </c>
      <c r="D78" s="339"/>
      <c r="E78" s="340"/>
      <c r="F78" s="340"/>
      <c r="G78" s="340"/>
      <c r="H78" s="341"/>
      <c r="I78" s="28" t="s">
        <v>93</v>
      </c>
      <c r="J78" s="12"/>
      <c r="K78" s="27"/>
      <c r="L78" s="27"/>
      <c r="M78" s="27"/>
      <c r="N78" s="27"/>
      <c r="O78" s="27"/>
      <c r="P78" s="12"/>
      <c r="Q78" s="27"/>
      <c r="R78" s="27"/>
      <c r="S78" s="27"/>
      <c r="T78" s="186" t="s">
        <v>527</v>
      </c>
      <c r="U78" s="186" t="s">
        <v>527</v>
      </c>
      <c r="V78" s="186" t="s">
        <v>527</v>
      </c>
      <c r="W78" s="63" t="s">
        <v>552</v>
      </c>
      <c r="X78" s="59"/>
      <c r="Y78" s="59"/>
      <c r="Z78" s="59"/>
      <c r="AA78" s="59"/>
      <c r="AB78" s="178"/>
      <c r="AC78" s="57"/>
    </row>
    <row r="79" spans="1:35">
      <c r="A79" s="1"/>
      <c r="B79" s="2"/>
      <c r="C79" s="2"/>
      <c r="D79" s="2"/>
      <c r="E79" s="2"/>
      <c r="F79" s="2"/>
      <c r="G79" s="2"/>
      <c r="H79" s="2"/>
      <c r="I79" s="2"/>
      <c r="J79" s="2"/>
      <c r="K79" s="2"/>
      <c r="L79" s="2"/>
      <c r="M79" s="2"/>
      <c r="N79" s="2"/>
      <c r="O79" s="2"/>
      <c r="P79" s="2"/>
      <c r="Q79" s="2"/>
      <c r="R79" s="2"/>
      <c r="S79" s="2"/>
      <c r="T79" s="2"/>
      <c r="U79" s="2"/>
      <c r="V79" s="2"/>
      <c r="W79" s="61"/>
      <c r="X79" s="57"/>
      <c r="Y79" s="57"/>
      <c r="Z79" s="57"/>
      <c r="AA79" s="57"/>
      <c r="AB79" s="180"/>
      <c r="AC79" s="59"/>
    </row>
    <row r="80" spans="1:35">
      <c r="A80" s="1">
        <v>11</v>
      </c>
      <c r="B80" s="2" t="s">
        <v>94</v>
      </c>
      <c r="C80" s="2"/>
      <c r="D80" s="2"/>
      <c r="E80" s="24" t="s">
        <v>95</v>
      </c>
      <c r="F80" s="2"/>
      <c r="G80" s="24"/>
      <c r="H80" s="2"/>
      <c r="I80" s="2"/>
      <c r="J80" s="1"/>
      <c r="K80" s="1"/>
      <c r="L80" s="1"/>
      <c r="M80" s="1"/>
      <c r="N80" s="1"/>
      <c r="O80" s="1"/>
      <c r="P80" s="1"/>
      <c r="Q80" s="1"/>
      <c r="R80" s="1"/>
      <c r="S80" s="1"/>
      <c r="T80" s="166">
        <v>85</v>
      </c>
      <c r="U80" s="166">
        <v>112</v>
      </c>
      <c r="V80" s="166">
        <v>160</v>
      </c>
      <c r="W80" s="63">
        <v>212</v>
      </c>
      <c r="X80" s="59"/>
      <c r="Y80" s="59"/>
      <c r="Z80" s="59"/>
      <c r="AA80" s="59"/>
      <c r="AB80" s="180"/>
      <c r="AC80" s="59"/>
    </row>
    <row r="81" spans="1:42" ht="14.25">
      <c r="A81" s="1"/>
      <c r="B81" s="168" t="s">
        <v>15</v>
      </c>
      <c r="C81" s="168" t="s">
        <v>2</v>
      </c>
      <c r="D81" s="13" t="s">
        <v>96</v>
      </c>
      <c r="E81" s="12"/>
      <c r="F81" s="12"/>
      <c r="G81" s="12"/>
      <c r="H81" s="12"/>
      <c r="I81" s="12"/>
      <c r="J81" s="12"/>
      <c r="K81" s="12"/>
      <c r="L81" s="12"/>
      <c r="M81" s="12"/>
      <c r="N81" s="12"/>
      <c r="O81" s="12"/>
      <c r="P81" s="12"/>
      <c r="Q81" s="12"/>
      <c r="R81" s="12"/>
      <c r="S81" s="12"/>
      <c r="T81" s="166" t="s">
        <v>527</v>
      </c>
      <c r="U81" s="166" t="s">
        <v>527</v>
      </c>
      <c r="V81" s="166" t="s">
        <v>527</v>
      </c>
      <c r="W81" s="63" t="s">
        <v>552</v>
      </c>
      <c r="X81" s="59"/>
      <c r="Y81" s="59"/>
      <c r="Z81" s="59"/>
      <c r="AA81" s="59"/>
      <c r="AB81" s="180"/>
      <c r="AC81" s="59"/>
    </row>
    <row r="82" spans="1:42" ht="14.25">
      <c r="A82" s="1"/>
      <c r="B82" s="166" t="s">
        <v>24</v>
      </c>
      <c r="C82" s="166" t="s">
        <v>97</v>
      </c>
      <c r="D82" s="17" t="s">
        <v>151</v>
      </c>
      <c r="E82" s="11"/>
      <c r="F82" s="11"/>
      <c r="G82" s="11"/>
      <c r="H82" s="11"/>
      <c r="I82" s="13" t="s">
        <v>152</v>
      </c>
      <c r="J82" s="12"/>
      <c r="K82" s="12"/>
      <c r="L82" s="12"/>
      <c r="M82" s="12"/>
      <c r="N82" s="12"/>
      <c r="O82" s="12"/>
      <c r="P82" s="12"/>
      <c r="Q82" s="12"/>
      <c r="R82" s="12"/>
      <c r="S82" s="12"/>
      <c r="T82" s="166" t="s">
        <v>527</v>
      </c>
      <c r="U82" s="166" t="s">
        <v>527</v>
      </c>
      <c r="V82" s="166" t="s">
        <v>527</v>
      </c>
      <c r="W82" s="63" t="s">
        <v>552</v>
      </c>
      <c r="X82" s="59"/>
      <c r="Y82" s="59"/>
      <c r="Z82" s="59"/>
      <c r="AA82" s="59"/>
      <c r="AB82" s="179"/>
      <c r="AC82" s="58"/>
    </row>
    <row r="83" spans="1:42" ht="14.25">
      <c r="A83" s="6"/>
      <c r="B83" s="305" t="s">
        <v>25</v>
      </c>
      <c r="C83" s="166" t="s">
        <v>98</v>
      </c>
      <c r="D83" s="307" t="s">
        <v>695</v>
      </c>
      <c r="E83" s="308"/>
      <c r="F83" s="308"/>
      <c r="G83" s="308"/>
      <c r="H83" s="309"/>
      <c r="I83" s="29" t="s">
        <v>99</v>
      </c>
      <c r="J83" s="30"/>
      <c r="K83" s="30"/>
      <c r="L83" s="30"/>
      <c r="M83" s="30"/>
      <c r="N83" s="12"/>
      <c r="O83" s="30"/>
      <c r="P83" s="30"/>
      <c r="Q83" s="30"/>
      <c r="R83" s="30"/>
      <c r="S83" s="30"/>
      <c r="T83" s="166" t="s">
        <v>527</v>
      </c>
      <c r="U83" s="166" t="s">
        <v>527</v>
      </c>
      <c r="V83" s="166" t="s">
        <v>527</v>
      </c>
      <c r="W83" s="63" t="s">
        <v>552</v>
      </c>
      <c r="X83" s="58"/>
      <c r="Y83" s="58"/>
      <c r="Z83" s="58"/>
      <c r="AA83" s="58"/>
      <c r="AB83" s="179"/>
      <c r="AC83" s="58"/>
    </row>
    <row r="84" spans="1:42" ht="14.25">
      <c r="A84" s="6"/>
      <c r="B84" s="306"/>
      <c r="C84" s="166" t="s">
        <v>100</v>
      </c>
      <c r="D84" s="310"/>
      <c r="E84" s="311"/>
      <c r="F84" s="311"/>
      <c r="G84" s="311"/>
      <c r="H84" s="312"/>
      <c r="I84" s="13" t="s">
        <v>101</v>
      </c>
      <c r="J84" s="12"/>
      <c r="K84" s="12"/>
      <c r="L84" s="12"/>
      <c r="M84" s="12"/>
      <c r="N84" s="12"/>
      <c r="O84" s="12"/>
      <c r="P84" s="12"/>
      <c r="Q84" s="12"/>
      <c r="R84" s="12"/>
      <c r="S84" s="12"/>
      <c r="T84" s="166" t="s">
        <v>527</v>
      </c>
      <c r="U84" s="166" t="s">
        <v>527</v>
      </c>
      <c r="V84" s="166" t="s">
        <v>527</v>
      </c>
      <c r="W84" s="63" t="s">
        <v>552</v>
      </c>
      <c r="X84" s="58"/>
      <c r="Y84" s="58"/>
      <c r="Z84" s="58"/>
      <c r="AA84" s="58"/>
      <c r="AB84" s="179"/>
      <c r="AC84" s="58"/>
    </row>
    <row r="85" spans="1:42" ht="14.25">
      <c r="A85" s="6"/>
      <c r="B85" s="305" t="s">
        <v>782</v>
      </c>
      <c r="C85" s="284" t="s">
        <v>776</v>
      </c>
      <c r="D85" s="307" t="s">
        <v>695</v>
      </c>
      <c r="E85" s="308"/>
      <c r="F85" s="308"/>
      <c r="G85" s="308"/>
      <c r="H85" s="309"/>
      <c r="I85" s="29" t="s">
        <v>783</v>
      </c>
      <c r="J85" s="30"/>
      <c r="K85" s="30"/>
      <c r="L85" s="30"/>
      <c r="M85" s="30"/>
      <c r="N85" s="12"/>
      <c r="O85" s="30"/>
      <c r="P85" s="30"/>
      <c r="Q85" s="30"/>
      <c r="R85" s="30"/>
      <c r="S85" s="30"/>
      <c r="T85" s="284" t="s">
        <v>527</v>
      </c>
      <c r="U85" s="284" t="s">
        <v>527</v>
      </c>
      <c r="V85" s="284" t="s">
        <v>527</v>
      </c>
      <c r="W85" s="63" t="s">
        <v>552</v>
      </c>
      <c r="X85" s="58"/>
      <c r="Y85" s="58"/>
      <c r="Z85" s="58"/>
      <c r="AA85" s="58"/>
      <c r="AB85" s="178"/>
      <c r="AC85" s="57"/>
    </row>
    <row r="86" spans="1:42" ht="14.25">
      <c r="A86" s="6"/>
      <c r="B86" s="306"/>
      <c r="C86" s="284" t="s">
        <v>777</v>
      </c>
      <c r="D86" s="310"/>
      <c r="E86" s="311"/>
      <c r="F86" s="311"/>
      <c r="G86" s="311"/>
      <c r="H86" s="312"/>
      <c r="I86" s="13" t="s">
        <v>784</v>
      </c>
      <c r="J86" s="12"/>
      <c r="K86" s="12"/>
      <c r="L86" s="12"/>
      <c r="M86" s="12"/>
      <c r="N86" s="12"/>
      <c r="O86" s="12"/>
      <c r="P86" s="12"/>
      <c r="Q86" s="12"/>
      <c r="R86" s="12"/>
      <c r="S86" s="12"/>
      <c r="T86" s="284" t="s">
        <v>527</v>
      </c>
      <c r="U86" s="284" t="s">
        <v>527</v>
      </c>
      <c r="V86" s="284" t="s">
        <v>527</v>
      </c>
      <c r="W86" s="63" t="s">
        <v>552</v>
      </c>
      <c r="X86" s="58"/>
      <c r="Y86" s="58"/>
      <c r="Z86" s="58"/>
      <c r="AA86" s="58"/>
      <c r="AB86" s="178"/>
      <c r="AC86" s="57"/>
      <c r="AD86" s="202" t="s">
        <v>430</v>
      </c>
      <c r="AE86" s="63" t="str">
        <f>HLOOKUP(M7V!$AD$40,'M7V-spec'!$T$88:$W$91,2,0)</f>
        <v>●</v>
      </c>
      <c r="AF86" s="197" t="str">
        <f>VLOOKUP(M7V!AD92,AD86:AE88,2,0)</f>
        <v>●</v>
      </c>
      <c r="AG86" s="196"/>
      <c r="AH86" s="202" t="s">
        <v>430</v>
      </c>
      <c r="AI86" s="202" t="s">
        <v>431</v>
      </c>
      <c r="AJ86" s="199" t="str">
        <f>VLOOKUP(M7V!AD92,AH86:AI88,2,0)</f>
        <v>a</v>
      </c>
    </row>
    <row r="87" spans="1:42">
      <c r="A87" s="6"/>
      <c r="B87" s="15"/>
      <c r="C87" s="175"/>
      <c r="D87" s="31"/>
      <c r="E87" s="31"/>
      <c r="F87" s="31"/>
      <c r="G87" s="15"/>
      <c r="H87" s="15"/>
      <c r="I87" s="15"/>
      <c r="J87" s="15"/>
      <c r="K87" s="15"/>
      <c r="L87" s="15"/>
      <c r="M87" s="15"/>
      <c r="N87" s="15"/>
      <c r="O87" s="15"/>
      <c r="P87" s="15"/>
      <c r="Q87" s="15"/>
      <c r="R87" s="15"/>
      <c r="S87" s="15"/>
      <c r="T87" s="169"/>
      <c r="U87" s="169"/>
      <c r="V87" s="169"/>
      <c r="W87" s="78"/>
      <c r="X87" s="58"/>
      <c r="Y87" s="58"/>
      <c r="Z87" s="58"/>
      <c r="AA87" s="58"/>
      <c r="AB87" s="178"/>
      <c r="AC87" s="57"/>
      <c r="AD87" s="202">
        <v>1</v>
      </c>
      <c r="AE87" s="63" t="str">
        <f>HLOOKUP(M7V!$AD$40,'M7V-spec'!$T$88:$W$91,3,0)</f>
        <v>●</v>
      </c>
      <c r="AF87" s="196"/>
      <c r="AH87" s="202">
        <v>1</v>
      </c>
      <c r="AI87" s="202" t="s">
        <v>432</v>
      </c>
    </row>
    <row r="88" spans="1:42">
      <c r="A88" s="6">
        <v>12</v>
      </c>
      <c r="B88" s="2" t="s">
        <v>718</v>
      </c>
      <c r="C88" s="2"/>
      <c r="D88" s="2"/>
      <c r="E88" s="2"/>
      <c r="F88" s="2"/>
      <c r="G88" s="2"/>
      <c r="H88" s="2"/>
      <c r="I88" s="2"/>
      <c r="J88" s="2"/>
      <c r="K88" s="2"/>
      <c r="L88" s="2"/>
      <c r="M88" s="2"/>
      <c r="N88" s="2"/>
      <c r="O88" s="2"/>
      <c r="P88" s="2"/>
      <c r="Q88" s="2"/>
      <c r="R88" s="2"/>
      <c r="S88" s="2"/>
      <c r="T88" s="63">
        <v>85</v>
      </c>
      <c r="U88" s="63">
        <v>112</v>
      </c>
      <c r="V88" s="63">
        <v>160</v>
      </c>
      <c r="W88" s="63">
        <v>212</v>
      </c>
      <c r="X88" s="57"/>
      <c r="Y88" s="57"/>
      <c r="Z88" s="57"/>
      <c r="AA88" s="57"/>
      <c r="AB88" s="178"/>
      <c r="AC88" s="57"/>
      <c r="AD88" s="202">
        <v>2</v>
      </c>
      <c r="AE88" s="63" t="str">
        <f>HLOOKUP(M7V!$AD$40,'M7V-spec'!$T$88:$W$91,4,0)</f>
        <v>○</v>
      </c>
      <c r="AH88" s="202">
        <v>2</v>
      </c>
      <c r="AI88" s="202" t="s">
        <v>433</v>
      </c>
    </row>
    <row r="89" spans="1:42" ht="14.25">
      <c r="A89" s="1"/>
      <c r="B89" s="184" t="s">
        <v>429</v>
      </c>
      <c r="C89" s="183"/>
      <c r="D89" s="13" t="s">
        <v>159</v>
      </c>
      <c r="E89" s="12"/>
      <c r="F89" s="12"/>
      <c r="G89" s="12"/>
      <c r="H89" s="12"/>
      <c r="I89" s="12"/>
      <c r="J89" s="12"/>
      <c r="K89" s="12"/>
      <c r="L89" s="12"/>
      <c r="M89" s="12"/>
      <c r="N89" s="12"/>
      <c r="O89" s="12"/>
      <c r="P89" s="12"/>
      <c r="Q89" s="12"/>
      <c r="R89" s="12"/>
      <c r="S89" s="12"/>
      <c r="T89" s="63" t="s">
        <v>528</v>
      </c>
      <c r="U89" s="63" t="s">
        <v>528</v>
      </c>
      <c r="V89" s="63" t="s">
        <v>528</v>
      </c>
      <c r="W89" s="63" t="s">
        <v>553</v>
      </c>
      <c r="X89" s="57"/>
      <c r="Y89" s="57"/>
      <c r="Z89" s="57"/>
      <c r="AA89" s="57"/>
      <c r="AB89" s="178"/>
      <c r="AC89" s="57"/>
      <c r="AE89" s="201"/>
      <c r="AF89" s="201"/>
      <c r="AG89" s="201"/>
      <c r="AH89" s="201"/>
      <c r="AI89" s="201"/>
      <c r="AJ89" s="201"/>
      <c r="AK89" s="201"/>
      <c r="AL89" s="201"/>
      <c r="AM89" s="201"/>
      <c r="AN89" s="201"/>
      <c r="AO89" s="203"/>
      <c r="AP89" s="203"/>
    </row>
    <row r="90" spans="1:42" ht="14.25">
      <c r="A90" s="1"/>
      <c r="B90" s="182">
        <v>1</v>
      </c>
      <c r="C90" s="183"/>
      <c r="D90" s="13" t="s">
        <v>160</v>
      </c>
      <c r="E90" s="12"/>
      <c r="F90" s="12"/>
      <c r="G90" s="12"/>
      <c r="H90" s="12"/>
      <c r="I90" s="12"/>
      <c r="J90" s="12"/>
      <c r="K90" s="12"/>
      <c r="L90" s="12"/>
      <c r="M90" s="12"/>
      <c r="N90" s="12"/>
      <c r="O90" s="12"/>
      <c r="P90" s="12"/>
      <c r="Q90" s="12"/>
      <c r="R90" s="12"/>
      <c r="S90" s="12"/>
      <c r="T90" s="63" t="s">
        <v>528</v>
      </c>
      <c r="U90" s="63" t="s">
        <v>528</v>
      </c>
      <c r="V90" s="63" t="s">
        <v>528</v>
      </c>
      <c r="W90" s="63" t="s">
        <v>553</v>
      </c>
      <c r="X90" s="57"/>
      <c r="Y90" s="57"/>
      <c r="Z90" s="57"/>
      <c r="AA90" s="57"/>
      <c r="AB90" s="178"/>
      <c r="AC90" s="57"/>
    </row>
    <row r="91" spans="1:42">
      <c r="A91" s="1"/>
      <c r="B91" s="182">
        <v>2</v>
      </c>
      <c r="C91" s="183"/>
      <c r="D91" s="13" t="s">
        <v>169</v>
      </c>
      <c r="E91" s="12"/>
      <c r="F91" s="12"/>
      <c r="G91" s="12"/>
      <c r="H91" s="12"/>
      <c r="I91" s="12"/>
      <c r="J91" s="12"/>
      <c r="K91" s="12"/>
      <c r="L91" s="12"/>
      <c r="M91" s="12"/>
      <c r="N91" s="12"/>
      <c r="O91" s="12"/>
      <c r="P91" s="12"/>
      <c r="Q91" s="12"/>
      <c r="R91" s="12"/>
      <c r="S91" s="12"/>
      <c r="T91" s="63" t="s">
        <v>529</v>
      </c>
      <c r="U91" s="63" t="s">
        <v>529</v>
      </c>
      <c r="V91" s="63" t="s">
        <v>529</v>
      </c>
      <c r="W91" s="63" t="s">
        <v>529</v>
      </c>
      <c r="X91" s="57"/>
      <c r="Y91" s="57"/>
      <c r="Z91" s="57"/>
      <c r="AA91" s="57"/>
      <c r="AB91" s="178"/>
      <c r="AC91" s="57"/>
      <c r="AD91" s="202" t="s">
        <v>430</v>
      </c>
      <c r="AE91" s="63" t="str">
        <f>HLOOKUP(M7V!$AD$40,'M7V-spec'!$T$93:$W$96,2,0)</f>
        <v>●</v>
      </c>
      <c r="AF91" s="197" t="str">
        <f>VLOOKUP(M7V!AD96,AD91:AE93,2,0)</f>
        <v>●</v>
      </c>
      <c r="AH91" s="202" t="s">
        <v>430</v>
      </c>
      <c r="AI91" s="202" t="s">
        <v>431</v>
      </c>
      <c r="AJ91" s="199" t="str">
        <f>VLOOKUP(M7V!AD96,AH91:AI93,2,0)</f>
        <v>a</v>
      </c>
    </row>
    <row r="92" spans="1:42">
      <c r="A92" s="1"/>
      <c r="B92" s="2"/>
      <c r="C92" s="1"/>
      <c r="D92" s="2"/>
      <c r="E92" s="2"/>
      <c r="F92" s="2"/>
      <c r="G92" s="2"/>
      <c r="H92" s="2"/>
      <c r="I92" s="2"/>
      <c r="J92" s="2"/>
      <c r="K92" s="2"/>
      <c r="L92" s="2"/>
      <c r="M92" s="1"/>
      <c r="N92" s="1"/>
      <c r="O92" s="1"/>
      <c r="P92" s="1"/>
      <c r="Q92" s="1"/>
      <c r="R92" s="1"/>
      <c r="S92" s="1"/>
      <c r="T92" s="2"/>
      <c r="U92" s="2"/>
      <c r="V92" s="2"/>
      <c r="W92" s="61"/>
      <c r="X92" s="57"/>
      <c r="Y92" s="57"/>
      <c r="Z92" s="57"/>
      <c r="AA92" s="57"/>
      <c r="AB92" s="178"/>
      <c r="AC92" s="57"/>
      <c r="AD92" s="202">
        <v>1</v>
      </c>
      <c r="AE92" s="63" t="str">
        <f>HLOOKUP(M7V!$AD$40,'M7V-spec'!$T$93:$W$96,3,0)</f>
        <v>○</v>
      </c>
      <c r="AF92" s="196"/>
      <c r="AG92" s="196"/>
      <c r="AH92" s="202">
        <v>1</v>
      </c>
      <c r="AI92" s="202" t="s">
        <v>432</v>
      </c>
    </row>
    <row r="93" spans="1:42">
      <c r="A93" s="1">
        <v>13</v>
      </c>
      <c r="B93" s="2" t="s">
        <v>643</v>
      </c>
      <c r="C93" s="1"/>
      <c r="D93" s="2"/>
      <c r="E93" s="2"/>
      <c r="F93" s="2"/>
      <c r="G93" s="2"/>
      <c r="H93" s="2"/>
      <c r="I93" s="2"/>
      <c r="J93" s="1"/>
      <c r="K93" s="1"/>
      <c r="L93" s="1"/>
      <c r="M93" s="1"/>
      <c r="N93" s="1"/>
      <c r="O93" s="1"/>
      <c r="P93" s="1"/>
      <c r="Q93" s="1"/>
      <c r="R93" s="1"/>
      <c r="S93" s="1"/>
      <c r="T93" s="166">
        <v>85</v>
      </c>
      <c r="U93" s="166">
        <v>112</v>
      </c>
      <c r="V93" s="166">
        <v>160</v>
      </c>
      <c r="W93" s="63">
        <v>212</v>
      </c>
      <c r="X93" s="57"/>
      <c r="Y93" s="57"/>
      <c r="Z93" s="57"/>
      <c r="AA93" s="57"/>
      <c r="AB93" s="178"/>
      <c r="AC93" s="57"/>
      <c r="AD93" s="202">
        <v>2</v>
      </c>
      <c r="AE93" s="63" t="str">
        <f>HLOOKUP(M7V!$AD$40,'M7V-spec'!$T$93:$W$96,4,0)</f>
        <v>○</v>
      </c>
      <c r="AG93" s="196"/>
      <c r="AH93" s="202">
        <v>2</v>
      </c>
      <c r="AI93" s="202" t="s">
        <v>432</v>
      </c>
    </row>
    <row r="94" spans="1:42" ht="14.25">
      <c r="A94" s="1"/>
      <c r="B94" s="38" t="s">
        <v>15</v>
      </c>
      <c r="C94" s="14"/>
      <c r="D94" s="13" t="s">
        <v>102</v>
      </c>
      <c r="E94" s="12"/>
      <c r="F94" s="12"/>
      <c r="G94" s="12"/>
      <c r="H94" s="12"/>
      <c r="I94" s="12"/>
      <c r="J94" s="12"/>
      <c r="K94" s="12"/>
      <c r="L94" s="12"/>
      <c r="M94" s="12"/>
      <c r="N94" s="12"/>
      <c r="O94" s="12"/>
      <c r="P94" s="12"/>
      <c r="Q94" s="12"/>
      <c r="R94" s="12"/>
      <c r="S94" s="12"/>
      <c r="T94" s="166" t="s">
        <v>527</v>
      </c>
      <c r="U94" s="166" t="s">
        <v>527</v>
      </c>
      <c r="V94" s="166" t="s">
        <v>527</v>
      </c>
      <c r="W94" s="63" t="s">
        <v>552</v>
      </c>
      <c r="X94" s="57"/>
      <c r="Y94" s="57"/>
      <c r="Z94" s="57"/>
      <c r="AA94" s="57"/>
      <c r="AB94" s="178"/>
      <c r="AC94" s="57"/>
    </row>
    <row r="95" spans="1:42">
      <c r="A95" s="6"/>
      <c r="B95" s="38">
        <v>1</v>
      </c>
      <c r="C95" s="14"/>
      <c r="D95" s="13" t="s">
        <v>103</v>
      </c>
      <c r="E95" s="12"/>
      <c r="F95" s="12"/>
      <c r="G95" s="12"/>
      <c r="H95" s="12"/>
      <c r="I95" s="12" t="s">
        <v>149</v>
      </c>
      <c r="J95" s="12"/>
      <c r="K95" s="12"/>
      <c r="L95" s="12"/>
      <c r="M95" s="12"/>
      <c r="N95" s="12"/>
      <c r="O95" s="12" t="s">
        <v>150</v>
      </c>
      <c r="P95" s="12"/>
      <c r="Q95" s="12"/>
      <c r="R95" s="12"/>
      <c r="S95" s="12"/>
      <c r="T95" s="166" t="s">
        <v>534</v>
      </c>
      <c r="U95" s="166" t="s">
        <v>534</v>
      </c>
      <c r="V95" s="166" t="s">
        <v>534</v>
      </c>
      <c r="W95" s="63" t="s">
        <v>535</v>
      </c>
      <c r="X95" s="57"/>
      <c r="Y95" s="57"/>
      <c r="Z95" s="57"/>
      <c r="AA95" s="57"/>
      <c r="AB95" s="178"/>
      <c r="AC95" s="57"/>
    </row>
    <row r="96" spans="1:42">
      <c r="A96" s="6"/>
      <c r="B96" s="38">
        <v>2</v>
      </c>
      <c r="C96" s="14"/>
      <c r="D96" s="13" t="s">
        <v>103</v>
      </c>
      <c r="E96" s="12"/>
      <c r="F96" s="12"/>
      <c r="G96" s="12"/>
      <c r="H96" s="12"/>
      <c r="I96" s="12" t="s">
        <v>148</v>
      </c>
      <c r="J96" s="12"/>
      <c r="K96" s="12"/>
      <c r="L96" s="12"/>
      <c r="M96" s="12"/>
      <c r="N96" s="12"/>
      <c r="O96" s="12" t="s">
        <v>150</v>
      </c>
      <c r="P96" s="12"/>
      <c r="Q96" s="12"/>
      <c r="R96" s="12"/>
      <c r="S96" s="12"/>
      <c r="T96" s="166" t="s">
        <v>534</v>
      </c>
      <c r="U96" s="166" t="s">
        <v>534</v>
      </c>
      <c r="V96" s="166" t="s">
        <v>534</v>
      </c>
      <c r="W96" s="63" t="s">
        <v>535</v>
      </c>
      <c r="X96" s="57"/>
      <c r="Y96" s="57"/>
      <c r="Z96" s="57"/>
      <c r="AA96" s="57"/>
      <c r="AB96" s="178"/>
      <c r="AC96" s="57"/>
    </row>
    <row r="97" spans="1:42">
      <c r="A97" s="6"/>
      <c r="B97" s="175"/>
      <c r="C97" s="175"/>
      <c r="D97" s="175"/>
      <c r="E97" s="175"/>
      <c r="F97" s="175"/>
      <c r="G97" s="175"/>
      <c r="H97" s="2"/>
      <c r="I97" s="2"/>
      <c r="J97" s="2"/>
      <c r="K97" s="2"/>
      <c r="L97" s="2"/>
      <c r="M97" s="2"/>
      <c r="N97" s="2"/>
      <c r="O97" s="2"/>
      <c r="P97" s="2"/>
      <c r="Q97" s="2"/>
      <c r="R97" s="2"/>
      <c r="S97" s="2"/>
      <c r="T97" s="2"/>
      <c r="U97" s="2"/>
      <c r="V97" s="2"/>
      <c r="W97" s="61"/>
      <c r="X97" s="57"/>
      <c r="Y97" s="57"/>
      <c r="Z97" s="57"/>
      <c r="AA97" s="57"/>
      <c r="AB97" s="178"/>
      <c r="AC97" s="57"/>
    </row>
    <row r="98" spans="1:42">
      <c r="A98" s="6">
        <v>14</v>
      </c>
      <c r="B98" s="2" t="s">
        <v>722</v>
      </c>
      <c r="C98" s="2"/>
      <c r="D98" s="2"/>
      <c r="E98" s="2"/>
      <c r="F98" s="2"/>
      <c r="G98" s="2"/>
      <c r="H98" s="2"/>
      <c r="I98" s="2"/>
      <c r="J98" s="2"/>
      <c r="K98" s="2"/>
      <c r="L98" s="2"/>
      <c r="M98" s="2"/>
      <c r="N98" s="2"/>
      <c r="O98" s="2"/>
      <c r="P98" s="2"/>
      <c r="Q98" s="2"/>
      <c r="R98" s="2"/>
      <c r="S98" s="2"/>
      <c r="T98" s="166">
        <v>85</v>
      </c>
      <c r="U98" s="166">
        <v>112</v>
      </c>
      <c r="V98" s="166">
        <v>160</v>
      </c>
      <c r="W98" s="63">
        <v>212</v>
      </c>
      <c r="X98" s="57"/>
      <c r="Y98" s="57"/>
      <c r="Z98" s="57"/>
      <c r="AA98" s="57"/>
      <c r="AB98" s="178"/>
      <c r="AC98" s="57"/>
    </row>
    <row r="99" spans="1:42" ht="14.25">
      <c r="A99" s="6"/>
      <c r="B99" s="38" t="s">
        <v>104</v>
      </c>
      <c r="C99" s="14"/>
      <c r="D99" s="13" t="s">
        <v>21</v>
      </c>
      <c r="E99" s="12"/>
      <c r="F99" s="12"/>
      <c r="G99" s="12"/>
      <c r="H99" s="12"/>
      <c r="I99" s="12"/>
      <c r="J99" s="12"/>
      <c r="K99" s="12"/>
      <c r="L99" s="12"/>
      <c r="M99" s="12"/>
      <c r="N99" s="12"/>
      <c r="O99" s="12"/>
      <c r="P99" s="12"/>
      <c r="Q99" s="12"/>
      <c r="R99" s="12"/>
      <c r="S99" s="12"/>
      <c r="T99" s="166" t="s">
        <v>527</v>
      </c>
      <c r="U99" s="166" t="s">
        <v>527</v>
      </c>
      <c r="V99" s="166" t="s">
        <v>527</v>
      </c>
      <c r="W99" s="63" t="s">
        <v>552</v>
      </c>
      <c r="X99" s="57"/>
      <c r="Y99" s="57"/>
      <c r="Z99" s="57"/>
      <c r="AA99" s="57"/>
      <c r="AB99" s="178"/>
      <c r="AC99" s="57"/>
    </row>
    <row r="100" spans="1:42">
      <c r="A100" s="6"/>
      <c r="B100" s="175"/>
      <c r="C100" s="175"/>
      <c r="D100" s="175"/>
      <c r="E100" s="175"/>
      <c r="F100" s="2"/>
      <c r="G100" s="2"/>
      <c r="H100" s="2"/>
      <c r="I100" s="2"/>
      <c r="J100" s="2"/>
      <c r="K100" s="2"/>
      <c r="L100" s="2"/>
      <c r="M100" s="2"/>
      <c r="N100" s="2"/>
      <c r="O100" s="2"/>
      <c r="P100" s="2"/>
      <c r="Q100" s="2"/>
      <c r="R100" s="2"/>
      <c r="S100" s="2"/>
      <c r="T100" s="2"/>
      <c r="U100" s="2"/>
      <c r="V100" s="2"/>
      <c r="W100" s="61"/>
      <c r="X100" s="57"/>
      <c r="Y100" s="57"/>
      <c r="Z100" s="57"/>
      <c r="AA100" s="57"/>
      <c r="AB100" s="178"/>
      <c r="AC100" s="57"/>
    </row>
    <row r="101" spans="1:42">
      <c r="A101" s="6">
        <v>15</v>
      </c>
      <c r="B101" s="2" t="s">
        <v>644</v>
      </c>
      <c r="C101" s="2"/>
      <c r="D101" s="2"/>
      <c r="E101" s="2"/>
      <c r="F101" s="2"/>
      <c r="G101" s="2"/>
      <c r="H101" s="2"/>
      <c r="I101" s="2"/>
      <c r="J101" s="2"/>
      <c r="K101" s="2"/>
      <c r="L101" s="2"/>
      <c r="M101" s="2"/>
      <c r="N101" s="2"/>
      <c r="O101" s="2"/>
      <c r="P101" s="2"/>
      <c r="Q101" s="2"/>
      <c r="R101" s="2"/>
      <c r="S101" s="2"/>
      <c r="T101" s="166">
        <v>85</v>
      </c>
      <c r="U101" s="166">
        <v>112</v>
      </c>
      <c r="V101" s="166">
        <v>160</v>
      </c>
      <c r="W101" s="63">
        <v>212</v>
      </c>
      <c r="X101" s="57"/>
      <c r="Y101" s="57"/>
      <c r="Z101" s="57"/>
      <c r="AA101" s="57"/>
      <c r="AB101" s="178"/>
      <c r="AC101" s="57"/>
    </row>
    <row r="102" spans="1:42" ht="14.25">
      <c r="A102" s="6"/>
      <c r="B102" s="302" t="s">
        <v>105</v>
      </c>
      <c r="C102" s="300"/>
      <c r="D102" s="13" t="s">
        <v>106</v>
      </c>
      <c r="E102" s="12"/>
      <c r="F102" s="12"/>
      <c r="G102" s="12"/>
      <c r="H102" s="12"/>
      <c r="I102" s="12"/>
      <c r="J102" s="12"/>
      <c r="K102" s="12"/>
      <c r="L102" s="12"/>
      <c r="M102" s="12"/>
      <c r="N102" s="12"/>
      <c r="O102" s="12"/>
      <c r="P102" s="12"/>
      <c r="Q102" s="12"/>
      <c r="R102" s="12"/>
      <c r="S102" s="12"/>
      <c r="T102" s="166" t="s">
        <v>527</v>
      </c>
      <c r="U102" s="166" t="s">
        <v>527</v>
      </c>
      <c r="V102" s="166" t="s">
        <v>527</v>
      </c>
      <c r="W102" s="63" t="s">
        <v>552</v>
      </c>
      <c r="X102" s="57"/>
      <c r="Y102" s="57"/>
      <c r="Z102" s="57"/>
      <c r="AA102" s="57"/>
      <c r="AB102" s="178"/>
      <c r="AC102" s="57"/>
    </row>
    <row r="103" spans="1:42">
      <c r="A103" s="1"/>
      <c r="B103" s="2"/>
      <c r="C103" s="2"/>
      <c r="D103" s="2"/>
      <c r="E103" s="2"/>
      <c r="F103" s="2"/>
      <c r="G103" s="2"/>
      <c r="H103" s="2"/>
      <c r="I103" s="2"/>
      <c r="J103" s="2"/>
      <c r="K103" s="2"/>
      <c r="L103" s="2"/>
      <c r="M103" s="2"/>
      <c r="N103" s="2"/>
      <c r="O103" s="2"/>
      <c r="P103" s="2"/>
      <c r="Q103" s="2"/>
      <c r="R103" s="2"/>
      <c r="S103" s="2"/>
      <c r="T103" s="2"/>
      <c r="U103" s="2"/>
      <c r="V103" s="2"/>
      <c r="W103" s="61"/>
      <c r="X103" s="57"/>
      <c r="Y103" s="57"/>
      <c r="Z103" s="57"/>
      <c r="AA103" s="57"/>
      <c r="AB103" s="178"/>
      <c r="AC103" s="57"/>
    </row>
    <row r="104" spans="1:42">
      <c r="A104" s="1"/>
      <c r="B104" s="2"/>
      <c r="C104" s="2"/>
      <c r="D104" s="2"/>
      <c r="E104" s="2"/>
      <c r="F104" s="2"/>
      <c r="G104" s="2"/>
      <c r="H104" s="2"/>
      <c r="I104" s="2"/>
      <c r="J104" s="2"/>
      <c r="K104" s="2"/>
      <c r="L104" s="2"/>
      <c r="M104" s="2"/>
      <c r="N104" s="2" t="s">
        <v>536</v>
      </c>
      <c r="O104" s="2"/>
      <c r="P104" s="2"/>
      <c r="Q104" s="2"/>
      <c r="R104" s="2"/>
      <c r="S104" s="2"/>
      <c r="T104" s="2"/>
      <c r="U104" s="2"/>
      <c r="V104" s="2"/>
      <c r="W104" s="61"/>
      <c r="X104" s="57"/>
      <c r="Y104" s="57"/>
      <c r="Z104" s="57"/>
      <c r="AA104" s="57"/>
      <c r="AB104" s="178"/>
      <c r="AC104" s="57"/>
      <c r="AD104" s="63"/>
      <c r="AE104" s="63" t="s">
        <v>521</v>
      </c>
      <c r="AF104" s="63" t="s">
        <v>521</v>
      </c>
      <c r="AG104" s="63" t="s">
        <v>522</v>
      </c>
      <c r="AH104" s="63" t="s">
        <v>523</v>
      </c>
      <c r="AI104" s="63" t="s">
        <v>524</v>
      </c>
    </row>
    <row r="105" spans="1:42" ht="43.5" customHeight="1">
      <c r="A105" s="1"/>
      <c r="B105" s="32" t="s">
        <v>537</v>
      </c>
      <c r="C105" s="32"/>
      <c r="D105" s="32"/>
      <c r="E105" s="32"/>
      <c r="F105" s="32"/>
      <c r="G105" s="32" t="s">
        <v>538</v>
      </c>
      <c r="H105" s="32"/>
      <c r="I105" s="32"/>
      <c r="J105" s="32"/>
      <c r="K105" s="32"/>
      <c r="L105" s="32" t="s">
        <v>539</v>
      </c>
      <c r="M105" s="32"/>
      <c r="N105" s="32"/>
      <c r="O105" s="32"/>
      <c r="P105" s="32"/>
      <c r="Q105" s="32"/>
      <c r="R105" s="32"/>
      <c r="S105" s="32"/>
      <c r="T105" s="32"/>
      <c r="U105" s="32"/>
      <c r="V105" s="32"/>
      <c r="W105" s="61"/>
      <c r="X105" s="57"/>
      <c r="Y105" s="57"/>
      <c r="Z105" s="57"/>
      <c r="AA105" s="57"/>
      <c r="AB105" s="180"/>
      <c r="AC105" s="59"/>
      <c r="AD105" s="63">
        <v>85</v>
      </c>
      <c r="AE105" s="63">
        <f>IF(M7V!AD92=1,AH105,IF(AF105&lt;AH105,AH105,AF105))</f>
        <v>6150</v>
      </c>
      <c r="AF105" s="63">
        <f>IF(M7V!AF16=AF117,AH105,IF(M7V!AF16&lt;0.6*AF117,AI105,IF(M7V!AF16&gt;0.94*AF117,AH105,326000/M7V!AF16)))</f>
        <v>6150</v>
      </c>
      <c r="AG105" s="63">
        <f>IF(M7V!AD92=1,AH105,IF(M7V!AI16=AF117,AH105,IF(M7V!AI16&lt;0.6*AF117,AI105,IF(M7V!AI16&gt;0.94*AF117,AH105,326000/M7V!AI16))))</f>
        <v>6150</v>
      </c>
      <c r="AH105" s="63">
        <v>3900</v>
      </c>
      <c r="AI105" s="63">
        <v>6150</v>
      </c>
    </row>
    <row r="106" spans="1:42" ht="14.25" customHeight="1">
      <c r="A106" s="1"/>
      <c r="B106" s="2"/>
      <c r="C106" s="2"/>
      <c r="D106" s="2"/>
      <c r="E106" s="2"/>
      <c r="F106" s="2"/>
      <c r="G106" s="2"/>
      <c r="H106" s="2"/>
      <c r="I106" s="2"/>
      <c r="J106" s="2"/>
      <c r="K106" s="2"/>
      <c r="L106" s="2"/>
      <c r="M106" s="2"/>
      <c r="N106" s="2"/>
      <c r="O106" s="2"/>
      <c r="P106" s="2"/>
      <c r="Q106" s="2"/>
      <c r="R106" s="2"/>
      <c r="S106" s="2"/>
      <c r="T106" s="2"/>
      <c r="U106" s="2"/>
      <c r="V106" s="2"/>
      <c r="W106" s="61"/>
      <c r="X106" s="57"/>
      <c r="Y106" s="57"/>
      <c r="Z106" s="57"/>
      <c r="AA106" s="57"/>
      <c r="AB106" s="180"/>
      <c r="AC106" s="59"/>
      <c r="AD106" s="63">
        <v>112</v>
      </c>
      <c r="AE106" s="63">
        <f>IF(M7V!AD92=1,AH106,IF(AF106&lt;AH106,AH106,AF106))</f>
        <v>5600</v>
      </c>
      <c r="AF106" s="63">
        <f>IF(M7V!AF16=AF117,AH106,IF(M7V!AF16&lt;0.6*AF117,AI106,IF(M7V!AF16&gt;0.96*AF117,AH106,380800/M7V!AF16)))</f>
        <v>5600</v>
      </c>
      <c r="AG106" s="63">
        <f>IF(M7V!AD92=1,AH106,IF(M7V!AI16=AF117,AH106,IF(M7V!AI16&lt;0.6*AF117,AI106,IF(M7V!AI16&gt;0.96*AF117,AH106,380800/M7V!AI16))))</f>
        <v>5600</v>
      </c>
      <c r="AH106" s="63">
        <v>3550</v>
      </c>
      <c r="AI106" s="63">
        <v>5600</v>
      </c>
    </row>
    <row r="107" spans="1:42">
      <c r="A107" s="33"/>
      <c r="B107" s="204" t="s">
        <v>554</v>
      </c>
      <c r="C107" s="2"/>
      <c r="D107" s="2"/>
      <c r="E107" s="2"/>
      <c r="F107" s="2"/>
      <c r="G107" s="2"/>
      <c r="H107" s="2"/>
      <c r="I107" s="2"/>
      <c r="J107" s="2"/>
      <c r="K107" s="2"/>
      <c r="L107" s="2"/>
      <c r="M107" s="2"/>
      <c r="N107" s="2"/>
      <c r="O107" s="345" t="s">
        <v>107</v>
      </c>
      <c r="P107" s="345"/>
      <c r="Q107" s="345"/>
      <c r="R107" s="345"/>
      <c r="S107" s="345"/>
      <c r="T107" s="345"/>
      <c r="U107" s="345"/>
      <c r="V107" s="345"/>
      <c r="W107" s="345"/>
      <c r="X107" s="345"/>
      <c r="Y107" s="345"/>
      <c r="Z107" s="345"/>
      <c r="AA107" s="57"/>
      <c r="AB107" s="180"/>
      <c r="AC107" s="59"/>
      <c r="AD107" s="63">
        <v>160</v>
      </c>
      <c r="AE107" s="63">
        <f>IF(M7V!AD92=1,AH107,IF(AF107&lt;AH107,AH107,AF107))</f>
        <v>4900</v>
      </c>
      <c r="AF107" s="63">
        <f>IF(M7V!AF16=AF117,AH107,IF(M7V!AF16&lt;0.6*AF117,AI107,IF(M7V!AF16&gt;0.95*AF117,AH107,470400/M7V!AF16)))</f>
        <v>4900</v>
      </c>
      <c r="AG107" s="63">
        <f>IF(M7V!AD92=1,AH107,IF(M7V!AI16=AF117,AH107,IF(M7V!AI16&lt;0.6*AF117,AI107,IF(M7V!AI16&gt;0.95*AF117,AH107,470400/M7V!AI16))))</f>
        <v>4900</v>
      </c>
      <c r="AH107" s="63">
        <v>3100</v>
      </c>
      <c r="AI107" s="63">
        <v>4900</v>
      </c>
    </row>
    <row r="108" spans="1:42" ht="56.25" customHeight="1" thickBot="1">
      <c r="A108" s="1"/>
      <c r="B108" s="205" t="s">
        <v>163</v>
      </c>
      <c r="C108" s="2"/>
      <c r="D108" s="2"/>
      <c r="E108" s="2"/>
      <c r="F108" s="2"/>
      <c r="G108" s="2"/>
      <c r="H108" s="2"/>
      <c r="I108" s="2"/>
      <c r="J108" s="1"/>
      <c r="K108" s="1"/>
      <c r="L108" s="1"/>
      <c r="M108" s="1"/>
      <c r="N108" s="1"/>
      <c r="O108" s="330" t="s">
        <v>108</v>
      </c>
      <c r="P108" s="331"/>
      <c r="Q108" s="330" t="s">
        <v>109</v>
      </c>
      <c r="R108" s="331"/>
      <c r="S108" s="330" t="s">
        <v>110</v>
      </c>
      <c r="T108" s="331"/>
      <c r="U108" s="330" t="s">
        <v>111</v>
      </c>
      <c r="V108" s="331"/>
      <c r="W108" s="315" t="s">
        <v>774</v>
      </c>
      <c r="X108" s="316"/>
      <c r="Y108" s="315" t="s">
        <v>775</v>
      </c>
      <c r="Z108" s="316"/>
      <c r="AA108" s="290"/>
      <c r="AB108" s="180"/>
      <c r="AC108" s="59"/>
      <c r="AD108" s="63">
        <v>212</v>
      </c>
      <c r="AE108" s="63">
        <f>IF(M7V!AD92=1,AH108,IF(AF108&lt;AH108,AH108,AF108))</f>
        <v>4600</v>
      </c>
      <c r="AF108" s="63">
        <f>IF(M7V!AF16=AF117,AH108,IF(M7V!AF16&lt;0.4*AF117,AI108,IF(M7V!AF16&gt;0.63*AF117,AH108,395600/M7V!AF16)))</f>
        <v>4600</v>
      </c>
      <c r="AG108" s="63">
        <f>IF(M7V!AD92=1,AH108,IF(M7V!AI16=AF117,AH108,IF(M7V!AI16&lt;0.4*AF117,AI108,IF(M7V!AI16&gt;0.63*AF117,AH108,395600/M7V!AI16))))</f>
        <v>4600</v>
      </c>
      <c r="AH108" s="63">
        <v>2900</v>
      </c>
      <c r="AI108" s="63">
        <v>4600</v>
      </c>
    </row>
    <row r="109" spans="1:42" ht="13.5" thickTop="1">
      <c r="A109" s="1"/>
      <c r="B109" s="302" t="s">
        <v>112</v>
      </c>
      <c r="C109" s="303"/>
      <c r="D109" s="303"/>
      <c r="E109" s="303"/>
      <c r="F109" s="303"/>
      <c r="G109" s="303"/>
      <c r="H109" s="303"/>
      <c r="I109" s="303"/>
      <c r="J109" s="303"/>
      <c r="K109" s="303"/>
      <c r="L109" s="303"/>
      <c r="M109" s="303"/>
      <c r="N109" s="303"/>
      <c r="O109" s="329" t="s">
        <v>15</v>
      </c>
      <c r="P109" s="321"/>
      <c r="Q109" s="320" t="s">
        <v>97</v>
      </c>
      <c r="R109" s="321"/>
      <c r="S109" s="320" t="s">
        <v>98</v>
      </c>
      <c r="T109" s="321"/>
      <c r="U109" s="320" t="s">
        <v>100</v>
      </c>
      <c r="V109" s="321"/>
      <c r="W109" s="320" t="s">
        <v>776</v>
      </c>
      <c r="X109" s="321"/>
      <c r="Y109" s="320" t="s">
        <v>777</v>
      </c>
      <c r="Z109" s="322"/>
      <c r="AA109" s="291"/>
      <c r="AB109" s="180"/>
      <c r="AC109" s="59"/>
      <c r="AE109" s="199">
        <f>VLOOKUP(M7V!AD40,AD105:AG108,2,0)</f>
        <v>6150</v>
      </c>
      <c r="AG109" s="199">
        <f>VLOOKUP(M7V!AD40,AD105:AG108,4,0)</f>
        <v>6150</v>
      </c>
      <c r="AH109" s="201"/>
      <c r="AI109" s="201"/>
    </row>
    <row r="110" spans="1:42">
      <c r="A110" s="1"/>
      <c r="B110" s="313" t="s">
        <v>63</v>
      </c>
      <c r="C110" s="34" t="s">
        <v>113</v>
      </c>
      <c r="D110" s="293" t="s">
        <v>114</v>
      </c>
      <c r="E110" s="294"/>
      <c r="F110" s="294"/>
      <c r="G110" s="295"/>
      <c r="H110" s="13" t="s">
        <v>65</v>
      </c>
      <c r="I110" s="12"/>
      <c r="J110" s="12"/>
      <c r="K110" s="12"/>
      <c r="L110" s="12"/>
      <c r="M110" s="12"/>
      <c r="N110" s="12"/>
      <c r="O110" s="299" t="s">
        <v>527</v>
      </c>
      <c r="P110" s="300"/>
      <c r="Q110" s="302" t="s">
        <v>115</v>
      </c>
      <c r="R110" s="300"/>
      <c r="S110" s="302" t="s">
        <v>115</v>
      </c>
      <c r="T110" s="300"/>
      <c r="U110" s="302" t="s">
        <v>115</v>
      </c>
      <c r="V110" s="303"/>
      <c r="W110" s="302" t="s">
        <v>1</v>
      </c>
      <c r="X110" s="300"/>
      <c r="Y110" s="302" t="s">
        <v>1</v>
      </c>
      <c r="Z110" s="304"/>
      <c r="AA110" s="283"/>
      <c r="AB110" s="180"/>
      <c r="AC110" s="59"/>
      <c r="AG110" s="201"/>
      <c r="AH110" s="201"/>
      <c r="AI110" s="201"/>
      <c r="AJ110" s="201"/>
    </row>
    <row r="111" spans="1:42">
      <c r="A111" s="1"/>
      <c r="B111" s="314"/>
      <c r="C111" s="34" t="s">
        <v>66</v>
      </c>
      <c r="D111" s="296"/>
      <c r="E111" s="297"/>
      <c r="F111" s="297"/>
      <c r="G111" s="298"/>
      <c r="H111" s="13" t="s">
        <v>67</v>
      </c>
      <c r="I111" s="12"/>
      <c r="J111" s="12"/>
      <c r="K111" s="12"/>
      <c r="L111" s="12"/>
      <c r="M111" s="12"/>
      <c r="N111" s="12"/>
      <c r="O111" s="299" t="s">
        <v>527</v>
      </c>
      <c r="P111" s="300"/>
      <c r="Q111" s="302" t="s">
        <v>115</v>
      </c>
      <c r="R111" s="300"/>
      <c r="S111" s="302" t="s">
        <v>115</v>
      </c>
      <c r="T111" s="300"/>
      <c r="U111" s="302" t="s">
        <v>115</v>
      </c>
      <c r="V111" s="303"/>
      <c r="W111" s="302" t="s">
        <v>1</v>
      </c>
      <c r="X111" s="300"/>
      <c r="Y111" s="302" t="s">
        <v>1</v>
      </c>
      <c r="Z111" s="304"/>
      <c r="AA111" s="283"/>
      <c r="AB111" s="180"/>
      <c r="AC111" s="59"/>
    </row>
    <row r="112" spans="1:42">
      <c r="A112" s="1"/>
      <c r="B112" s="313" t="s">
        <v>181</v>
      </c>
      <c r="C112" s="34" t="s">
        <v>182</v>
      </c>
      <c r="D112" s="293" t="s">
        <v>179</v>
      </c>
      <c r="E112" s="294"/>
      <c r="F112" s="294"/>
      <c r="G112" s="295"/>
      <c r="H112" s="13" t="s">
        <v>780</v>
      </c>
      <c r="I112" s="12"/>
      <c r="J112" s="12"/>
      <c r="K112" s="12"/>
      <c r="L112" s="12"/>
      <c r="M112" s="12"/>
      <c r="N112" s="12"/>
      <c r="O112" s="299" t="s">
        <v>527</v>
      </c>
      <c r="P112" s="300"/>
      <c r="Q112" s="301" t="s">
        <v>778</v>
      </c>
      <c r="R112" s="300"/>
      <c r="S112" s="302" t="s">
        <v>1</v>
      </c>
      <c r="T112" s="300"/>
      <c r="U112" s="302" t="s">
        <v>1</v>
      </c>
      <c r="V112" s="303"/>
      <c r="W112" s="302" t="s">
        <v>1</v>
      </c>
      <c r="X112" s="300"/>
      <c r="Y112" s="302" t="s">
        <v>1</v>
      </c>
      <c r="Z112" s="304"/>
      <c r="AA112" s="283"/>
      <c r="AB112" s="180"/>
      <c r="AC112" s="59"/>
      <c r="AD112" s="63"/>
      <c r="AE112" s="62" t="s">
        <v>226</v>
      </c>
      <c r="AF112" s="206"/>
      <c r="AG112" s="62" t="s">
        <v>227</v>
      </c>
      <c r="AH112" s="206"/>
      <c r="AI112" s="63" t="s">
        <v>228</v>
      </c>
      <c r="AJ112" s="63" t="s">
        <v>229</v>
      </c>
      <c r="AK112" s="63" t="s">
        <v>230</v>
      </c>
      <c r="AL112" s="63" t="s">
        <v>231</v>
      </c>
      <c r="AM112" s="63" t="s">
        <v>233</v>
      </c>
      <c r="AN112" s="63" t="s">
        <v>232</v>
      </c>
      <c r="AO112" s="62" t="s">
        <v>234</v>
      </c>
      <c r="AP112" s="206"/>
    </row>
    <row r="113" spans="1:42">
      <c r="A113" s="1"/>
      <c r="B113" s="314"/>
      <c r="C113" s="34" t="s">
        <v>779</v>
      </c>
      <c r="D113" s="296"/>
      <c r="E113" s="297"/>
      <c r="F113" s="297"/>
      <c r="G113" s="298"/>
      <c r="H113" s="13" t="s">
        <v>781</v>
      </c>
      <c r="I113" s="12"/>
      <c r="J113" s="12"/>
      <c r="K113" s="12"/>
      <c r="L113" s="12"/>
      <c r="M113" s="12"/>
      <c r="N113" s="12"/>
      <c r="O113" s="299" t="s">
        <v>527</v>
      </c>
      <c r="P113" s="300"/>
      <c r="Q113" s="301" t="s">
        <v>778</v>
      </c>
      <c r="R113" s="300"/>
      <c r="S113" s="302" t="s">
        <v>1</v>
      </c>
      <c r="T113" s="300"/>
      <c r="U113" s="302" t="s">
        <v>1</v>
      </c>
      <c r="V113" s="303"/>
      <c r="W113" s="302" t="s">
        <v>1</v>
      </c>
      <c r="X113" s="300"/>
      <c r="Y113" s="302" t="s">
        <v>1</v>
      </c>
      <c r="Z113" s="304"/>
      <c r="AA113" s="283"/>
      <c r="AB113" s="180"/>
      <c r="AC113" s="59"/>
      <c r="AD113" s="63">
        <v>85</v>
      </c>
      <c r="AE113" s="63">
        <v>68</v>
      </c>
      <c r="AF113" s="63">
        <v>88.5</v>
      </c>
      <c r="AG113" s="63">
        <v>0</v>
      </c>
      <c r="AH113" s="63">
        <v>68</v>
      </c>
      <c r="AI113" s="63">
        <v>6150</v>
      </c>
      <c r="AJ113" s="63">
        <v>3900</v>
      </c>
      <c r="AK113" s="63">
        <v>50</v>
      </c>
      <c r="AL113" s="63">
        <v>42</v>
      </c>
      <c r="AM113" s="63">
        <v>332</v>
      </c>
      <c r="AN113" s="63">
        <v>592</v>
      </c>
      <c r="AO113" s="207">
        <v>0.7</v>
      </c>
      <c r="AP113" s="207">
        <v>1.8</v>
      </c>
    </row>
    <row r="114" spans="1:42">
      <c r="A114" s="1"/>
      <c r="B114" s="313" t="s">
        <v>68</v>
      </c>
      <c r="C114" s="34" t="s">
        <v>69</v>
      </c>
      <c r="D114" s="293" t="s">
        <v>116</v>
      </c>
      <c r="E114" s="294"/>
      <c r="F114" s="294"/>
      <c r="G114" s="295"/>
      <c r="H114" s="13" t="s">
        <v>183</v>
      </c>
      <c r="I114" s="12"/>
      <c r="J114" s="12"/>
      <c r="K114" s="12"/>
      <c r="L114" s="12"/>
      <c r="M114" s="12"/>
      <c r="N114" s="12"/>
      <c r="O114" s="299" t="s">
        <v>540</v>
      </c>
      <c r="P114" s="300"/>
      <c r="Q114" s="302" t="s">
        <v>540</v>
      </c>
      <c r="R114" s="300"/>
      <c r="S114" s="302" t="s">
        <v>115</v>
      </c>
      <c r="T114" s="300"/>
      <c r="U114" s="302" t="s">
        <v>115</v>
      </c>
      <c r="V114" s="303"/>
      <c r="W114" s="302" t="s">
        <v>1</v>
      </c>
      <c r="X114" s="300"/>
      <c r="Y114" s="302" t="s">
        <v>1</v>
      </c>
      <c r="Z114" s="304"/>
      <c r="AA114" s="283"/>
      <c r="AB114" s="180"/>
      <c r="AC114" s="59"/>
      <c r="AD114" s="63">
        <v>112</v>
      </c>
      <c r="AE114" s="63">
        <v>90</v>
      </c>
      <c r="AF114" s="63">
        <v>112</v>
      </c>
      <c r="AG114" s="63">
        <v>0</v>
      </c>
      <c r="AH114" s="63">
        <v>90</v>
      </c>
      <c r="AI114" s="63">
        <v>5600</v>
      </c>
      <c r="AJ114" s="63">
        <v>3550</v>
      </c>
      <c r="AK114" s="63">
        <v>50</v>
      </c>
      <c r="AL114" s="63">
        <v>42</v>
      </c>
      <c r="AM114" s="63">
        <v>398</v>
      </c>
      <c r="AN114" s="63">
        <v>749</v>
      </c>
      <c r="AO114" s="207">
        <v>0.7</v>
      </c>
      <c r="AP114" s="207">
        <v>1.8</v>
      </c>
    </row>
    <row r="115" spans="1:42">
      <c r="A115" s="1"/>
      <c r="B115" s="324"/>
      <c r="C115" s="34" t="s">
        <v>72</v>
      </c>
      <c r="D115" s="325"/>
      <c r="E115" s="326"/>
      <c r="F115" s="326"/>
      <c r="G115" s="327"/>
      <c r="H115" s="13" t="s">
        <v>117</v>
      </c>
      <c r="I115" s="12"/>
      <c r="J115" s="12"/>
      <c r="K115" s="12"/>
      <c r="L115" s="12"/>
      <c r="M115" s="12"/>
      <c r="N115" s="12"/>
      <c r="O115" s="299" t="s">
        <v>540</v>
      </c>
      <c r="P115" s="300"/>
      <c r="Q115" s="301" t="s">
        <v>750</v>
      </c>
      <c r="R115" s="300"/>
      <c r="S115" s="302" t="s">
        <v>115</v>
      </c>
      <c r="T115" s="300"/>
      <c r="U115" s="302" t="s">
        <v>115</v>
      </c>
      <c r="V115" s="303"/>
      <c r="W115" s="302" t="s">
        <v>1</v>
      </c>
      <c r="X115" s="300"/>
      <c r="Y115" s="302" t="s">
        <v>1</v>
      </c>
      <c r="Z115" s="304"/>
      <c r="AA115" s="283"/>
      <c r="AB115" s="180"/>
      <c r="AC115" s="59"/>
      <c r="AD115" s="63">
        <v>160</v>
      </c>
      <c r="AE115" s="63">
        <v>128</v>
      </c>
      <c r="AF115" s="63">
        <v>160</v>
      </c>
      <c r="AG115" s="63">
        <v>0</v>
      </c>
      <c r="AH115" s="63">
        <v>128</v>
      </c>
      <c r="AI115" s="63">
        <v>4900</v>
      </c>
      <c r="AJ115" s="63">
        <v>3100</v>
      </c>
      <c r="AK115" s="63">
        <v>50</v>
      </c>
      <c r="AL115" s="63">
        <v>42</v>
      </c>
      <c r="AM115" s="63">
        <v>496</v>
      </c>
      <c r="AN115" s="63">
        <v>1070</v>
      </c>
      <c r="AO115" s="207">
        <v>0.65</v>
      </c>
      <c r="AP115" s="207">
        <v>0.9</v>
      </c>
    </row>
    <row r="116" spans="1:42">
      <c r="A116" s="1"/>
      <c r="B116" s="324"/>
      <c r="C116" s="34" t="s">
        <v>74</v>
      </c>
      <c r="D116" s="325"/>
      <c r="E116" s="326"/>
      <c r="F116" s="326"/>
      <c r="G116" s="327"/>
      <c r="H116" s="13" t="s">
        <v>118</v>
      </c>
      <c r="I116" s="12"/>
      <c r="J116" s="12"/>
      <c r="K116" s="12"/>
      <c r="L116" s="12"/>
      <c r="M116" s="12"/>
      <c r="N116" s="12"/>
      <c r="O116" s="299" t="s">
        <v>540</v>
      </c>
      <c r="P116" s="300"/>
      <c r="Q116" s="302" t="s">
        <v>540</v>
      </c>
      <c r="R116" s="300"/>
      <c r="S116" s="302" t="s">
        <v>115</v>
      </c>
      <c r="T116" s="300"/>
      <c r="U116" s="302" t="s">
        <v>115</v>
      </c>
      <c r="V116" s="303"/>
      <c r="W116" s="302" t="s">
        <v>1</v>
      </c>
      <c r="X116" s="300"/>
      <c r="Y116" s="302" t="s">
        <v>1</v>
      </c>
      <c r="Z116" s="304"/>
      <c r="AA116" s="283"/>
      <c r="AB116" s="180"/>
      <c r="AC116" s="59"/>
      <c r="AD116" s="63">
        <v>212</v>
      </c>
      <c r="AE116" s="63">
        <v>170</v>
      </c>
      <c r="AF116" s="63">
        <v>215</v>
      </c>
      <c r="AG116" s="63">
        <v>0</v>
      </c>
      <c r="AH116" s="63">
        <v>170</v>
      </c>
      <c r="AI116" s="63">
        <v>4600</v>
      </c>
      <c r="AJ116" s="63">
        <v>2900</v>
      </c>
      <c r="AK116" s="63">
        <v>50</v>
      </c>
      <c r="AL116" s="63">
        <v>42</v>
      </c>
      <c r="AM116" s="63">
        <v>623</v>
      </c>
      <c r="AN116" s="63">
        <v>1437</v>
      </c>
      <c r="AO116" s="207">
        <v>0.65</v>
      </c>
      <c r="AP116" s="207">
        <v>0.9</v>
      </c>
    </row>
    <row r="117" spans="1:42">
      <c r="A117" s="1"/>
      <c r="B117" s="314"/>
      <c r="C117" s="34" t="s">
        <v>76</v>
      </c>
      <c r="D117" s="296"/>
      <c r="E117" s="297"/>
      <c r="F117" s="297"/>
      <c r="G117" s="298"/>
      <c r="H117" s="13" t="s">
        <v>119</v>
      </c>
      <c r="I117" s="12"/>
      <c r="J117" s="12"/>
      <c r="K117" s="12"/>
      <c r="L117" s="12"/>
      <c r="M117" s="12"/>
      <c r="N117" s="12"/>
      <c r="O117" s="299" t="s">
        <v>540</v>
      </c>
      <c r="P117" s="300"/>
      <c r="Q117" s="301" t="s">
        <v>750</v>
      </c>
      <c r="R117" s="300"/>
      <c r="S117" s="302" t="s">
        <v>115</v>
      </c>
      <c r="T117" s="300"/>
      <c r="U117" s="302" t="s">
        <v>115</v>
      </c>
      <c r="V117" s="303"/>
      <c r="W117" s="302" t="s">
        <v>1</v>
      </c>
      <c r="X117" s="300"/>
      <c r="Y117" s="302" t="s">
        <v>1</v>
      </c>
      <c r="Z117" s="304"/>
      <c r="AA117" s="283"/>
      <c r="AB117" s="180"/>
      <c r="AC117" s="59"/>
      <c r="AE117" s="199">
        <f>VLOOKUP(M7V!$AD$40,AD113:AE116,2,0)</f>
        <v>68</v>
      </c>
      <c r="AF117" s="199">
        <f>VLOOKUP(M7V!$AD$40,AD113:AF116,3,0)</f>
        <v>88.5</v>
      </c>
      <c r="AG117" s="199">
        <f>VLOOKUP(M7V!$AD$40,AD113:AG116,4,0)</f>
        <v>0</v>
      </c>
      <c r="AH117" s="199">
        <f>VLOOKUP(M7V!$AD$40,AD113:AH116,5,0)</f>
        <v>68</v>
      </c>
      <c r="AI117" s="199">
        <f>VLOOKUP(M7V!$AD$40,AD113:AI116,6,0)</f>
        <v>6150</v>
      </c>
      <c r="AJ117" s="199">
        <f>VLOOKUP(M7V!$AD$40,AD113:AJ116,7,0)</f>
        <v>3900</v>
      </c>
      <c r="AK117" s="199">
        <f>IF(AJ91="a",(VLOOKUP(M7V!$AD$40,AD113:AK116,8,0)),34.3)</f>
        <v>50</v>
      </c>
      <c r="AL117" s="199">
        <f>IF(AJ91="a",(VLOOKUP(M7V!$AD$40,AD113:AL116,9,0)),34.3)</f>
        <v>42</v>
      </c>
      <c r="AM117" s="199">
        <f>VLOOKUP(M7V!$AD$40,AD113:AN116,10,0)</f>
        <v>332</v>
      </c>
      <c r="AN117" s="199">
        <f>VLOOKUP(M7V!$AD$40,AD113:AN116,11,0)</f>
        <v>592</v>
      </c>
      <c r="AO117" s="208">
        <f>VLOOKUP(M7V!$AD$40,AD113:AO116,12,0)</f>
        <v>0.7</v>
      </c>
      <c r="AP117" s="208">
        <f>VLOOKUP(M7V!$AD$40,AD113:AP116,13,0)</f>
        <v>1.8</v>
      </c>
    </row>
    <row r="118" spans="1:42">
      <c r="A118" s="1"/>
      <c r="B118" s="313" t="s">
        <v>120</v>
      </c>
      <c r="C118" s="34" t="s">
        <v>121</v>
      </c>
      <c r="D118" s="293" t="s">
        <v>122</v>
      </c>
      <c r="E118" s="294"/>
      <c r="F118" s="294"/>
      <c r="G118" s="295"/>
      <c r="H118" s="13" t="s">
        <v>123</v>
      </c>
      <c r="I118" s="12"/>
      <c r="J118" s="12"/>
      <c r="K118" s="12"/>
      <c r="L118" s="12"/>
      <c r="M118" s="12"/>
      <c r="N118" s="12"/>
      <c r="O118" s="299" t="s">
        <v>527</v>
      </c>
      <c r="P118" s="300"/>
      <c r="Q118" s="302" t="s">
        <v>527</v>
      </c>
      <c r="R118" s="300"/>
      <c r="S118" s="302" t="s">
        <v>115</v>
      </c>
      <c r="T118" s="300"/>
      <c r="U118" s="302" t="s">
        <v>115</v>
      </c>
      <c r="V118" s="303"/>
      <c r="W118" s="302" t="s">
        <v>1</v>
      </c>
      <c r="X118" s="300"/>
      <c r="Y118" s="302" t="s">
        <v>1</v>
      </c>
      <c r="Z118" s="304"/>
      <c r="AA118" s="283"/>
      <c r="AB118" s="180"/>
      <c r="AC118" s="59"/>
    </row>
    <row r="119" spans="1:42">
      <c r="A119" s="1"/>
      <c r="B119" s="324"/>
      <c r="C119" s="34" t="s">
        <v>81</v>
      </c>
      <c r="D119" s="325"/>
      <c r="E119" s="326"/>
      <c r="F119" s="326"/>
      <c r="G119" s="327"/>
      <c r="H119" s="13" t="s">
        <v>124</v>
      </c>
      <c r="I119" s="12"/>
      <c r="J119" s="12"/>
      <c r="K119" s="12"/>
      <c r="L119" s="12"/>
      <c r="M119" s="12"/>
      <c r="N119" s="12"/>
      <c r="O119" s="299" t="s">
        <v>527</v>
      </c>
      <c r="P119" s="300"/>
      <c r="Q119" s="301" t="s">
        <v>750</v>
      </c>
      <c r="R119" s="300"/>
      <c r="S119" s="302" t="s">
        <v>115</v>
      </c>
      <c r="T119" s="300"/>
      <c r="U119" s="302" t="s">
        <v>115</v>
      </c>
      <c r="V119" s="303"/>
      <c r="W119" s="302" t="s">
        <v>1</v>
      </c>
      <c r="X119" s="300"/>
      <c r="Y119" s="302" t="s">
        <v>1</v>
      </c>
      <c r="Z119" s="304"/>
      <c r="AA119" s="283"/>
      <c r="AB119" s="180"/>
      <c r="AC119" s="59"/>
    </row>
    <row r="120" spans="1:42">
      <c r="A120" s="1"/>
      <c r="B120" s="324"/>
      <c r="C120" s="34" t="s">
        <v>83</v>
      </c>
      <c r="D120" s="325"/>
      <c r="E120" s="326"/>
      <c r="F120" s="326"/>
      <c r="G120" s="327"/>
      <c r="H120" s="13" t="s">
        <v>125</v>
      </c>
      <c r="I120" s="12"/>
      <c r="J120" s="12"/>
      <c r="K120" s="12"/>
      <c r="L120" s="12"/>
      <c r="M120" s="12"/>
      <c r="N120" s="12"/>
      <c r="O120" s="299" t="s">
        <v>527</v>
      </c>
      <c r="P120" s="300"/>
      <c r="Q120" s="302" t="s">
        <v>527</v>
      </c>
      <c r="R120" s="300"/>
      <c r="S120" s="302" t="s">
        <v>115</v>
      </c>
      <c r="T120" s="300"/>
      <c r="U120" s="302" t="s">
        <v>115</v>
      </c>
      <c r="V120" s="303"/>
      <c r="W120" s="302" t="s">
        <v>1</v>
      </c>
      <c r="X120" s="300"/>
      <c r="Y120" s="302" t="s">
        <v>1</v>
      </c>
      <c r="Z120" s="304"/>
      <c r="AA120" s="283"/>
      <c r="AB120" s="180"/>
      <c r="AC120" s="59"/>
    </row>
    <row r="121" spans="1:42">
      <c r="A121" s="1"/>
      <c r="B121" s="314"/>
      <c r="C121" s="34" t="s">
        <v>85</v>
      </c>
      <c r="D121" s="296"/>
      <c r="E121" s="297"/>
      <c r="F121" s="297"/>
      <c r="G121" s="298"/>
      <c r="H121" s="13" t="s">
        <v>126</v>
      </c>
      <c r="I121" s="12"/>
      <c r="J121" s="12"/>
      <c r="K121" s="12"/>
      <c r="L121" s="12"/>
      <c r="M121" s="12"/>
      <c r="N121" s="12"/>
      <c r="O121" s="299" t="s">
        <v>527</v>
      </c>
      <c r="P121" s="300"/>
      <c r="Q121" s="301" t="s">
        <v>750</v>
      </c>
      <c r="R121" s="300"/>
      <c r="S121" s="302" t="s">
        <v>115</v>
      </c>
      <c r="T121" s="300"/>
      <c r="U121" s="302" t="s">
        <v>115</v>
      </c>
      <c r="V121" s="303"/>
      <c r="W121" s="302" t="s">
        <v>1</v>
      </c>
      <c r="X121" s="300"/>
      <c r="Y121" s="302" t="s">
        <v>1</v>
      </c>
      <c r="Z121" s="304"/>
      <c r="AA121" s="283"/>
      <c r="AB121" s="178"/>
      <c r="AC121" s="57"/>
    </row>
    <row r="122" spans="1:42">
      <c r="A122" s="1"/>
      <c r="B122" s="313" t="s">
        <v>87</v>
      </c>
      <c r="C122" s="35" t="s">
        <v>127</v>
      </c>
      <c r="D122" s="293" t="s">
        <v>128</v>
      </c>
      <c r="E122" s="294"/>
      <c r="F122" s="294"/>
      <c r="G122" s="295"/>
      <c r="H122" s="26" t="s">
        <v>89</v>
      </c>
      <c r="I122" s="12"/>
      <c r="J122" s="12"/>
      <c r="K122" s="12"/>
      <c r="L122" s="12"/>
      <c r="M122" s="12"/>
      <c r="N122" s="12"/>
      <c r="O122" s="299" t="s">
        <v>527</v>
      </c>
      <c r="P122" s="300"/>
      <c r="Q122" s="302" t="s">
        <v>115</v>
      </c>
      <c r="R122" s="300"/>
      <c r="S122" s="302" t="s">
        <v>527</v>
      </c>
      <c r="T122" s="300"/>
      <c r="U122" s="302" t="s">
        <v>527</v>
      </c>
      <c r="V122" s="303"/>
      <c r="W122" s="302" t="s">
        <v>527</v>
      </c>
      <c r="X122" s="300"/>
      <c r="Y122" s="302" t="s">
        <v>527</v>
      </c>
      <c r="Z122" s="304"/>
      <c r="AA122" s="283"/>
      <c r="AB122" s="178"/>
      <c r="AC122" s="57"/>
    </row>
    <row r="123" spans="1:42">
      <c r="A123" s="1"/>
      <c r="B123" s="324"/>
      <c r="C123" s="35" t="s">
        <v>129</v>
      </c>
      <c r="D123" s="325"/>
      <c r="E123" s="326"/>
      <c r="F123" s="326"/>
      <c r="G123" s="327"/>
      <c r="H123" s="26" t="s">
        <v>130</v>
      </c>
      <c r="I123" s="12"/>
      <c r="J123" s="12"/>
      <c r="K123" s="12"/>
      <c r="L123" s="12"/>
      <c r="M123" s="12"/>
      <c r="N123" s="12"/>
      <c r="O123" s="299" t="s">
        <v>527</v>
      </c>
      <c r="P123" s="300"/>
      <c r="Q123" s="302" t="s">
        <v>115</v>
      </c>
      <c r="R123" s="300"/>
      <c r="S123" s="302" t="s">
        <v>527</v>
      </c>
      <c r="T123" s="300"/>
      <c r="U123" s="302" t="s">
        <v>527</v>
      </c>
      <c r="V123" s="303"/>
      <c r="W123" s="302" t="s">
        <v>527</v>
      </c>
      <c r="X123" s="300"/>
      <c r="Y123" s="302" t="s">
        <v>527</v>
      </c>
      <c r="Z123" s="304"/>
      <c r="AA123" s="283"/>
      <c r="AB123" s="178"/>
      <c r="AC123" s="57"/>
    </row>
    <row r="124" spans="1:42" ht="13.5" thickBot="1">
      <c r="A124" s="1"/>
      <c r="B124" s="314"/>
      <c r="C124" s="35" t="s">
        <v>131</v>
      </c>
      <c r="D124" s="296"/>
      <c r="E124" s="297"/>
      <c r="F124" s="297"/>
      <c r="G124" s="298"/>
      <c r="H124" s="28" t="s">
        <v>132</v>
      </c>
      <c r="I124" s="12"/>
      <c r="J124" s="12"/>
      <c r="K124" s="12"/>
      <c r="L124" s="12"/>
      <c r="M124" s="12"/>
      <c r="N124" s="12"/>
      <c r="O124" s="328" t="s">
        <v>527</v>
      </c>
      <c r="P124" s="318"/>
      <c r="Q124" s="317" t="s">
        <v>115</v>
      </c>
      <c r="R124" s="318"/>
      <c r="S124" s="317" t="s">
        <v>527</v>
      </c>
      <c r="T124" s="318"/>
      <c r="U124" s="317" t="s">
        <v>527</v>
      </c>
      <c r="V124" s="323"/>
      <c r="W124" s="317" t="s">
        <v>527</v>
      </c>
      <c r="X124" s="318"/>
      <c r="Y124" s="317" t="s">
        <v>527</v>
      </c>
      <c r="Z124" s="319"/>
      <c r="AA124" s="283"/>
      <c r="AB124" s="178"/>
      <c r="AC124" s="57"/>
    </row>
    <row r="125" spans="1:42" ht="13.5" thickTop="1">
      <c r="A125" s="1"/>
      <c r="B125" s="2"/>
      <c r="C125" s="2"/>
      <c r="D125" s="2"/>
      <c r="E125" s="2"/>
      <c r="F125" s="2"/>
      <c r="G125" s="2"/>
      <c r="H125" s="2"/>
      <c r="I125" s="2"/>
      <c r="J125" s="2"/>
      <c r="K125" s="2"/>
      <c r="L125" s="2"/>
      <c r="M125" s="2"/>
      <c r="N125" s="2"/>
      <c r="O125" s="2"/>
      <c r="P125" s="2"/>
      <c r="Q125" s="2"/>
      <c r="R125" s="2"/>
      <c r="S125" s="2"/>
      <c r="T125" s="2"/>
      <c r="U125" s="2"/>
      <c r="V125" s="2"/>
      <c r="W125" s="61"/>
      <c r="X125" s="57"/>
      <c r="Y125" s="57"/>
      <c r="Z125" s="57"/>
      <c r="AA125" s="57"/>
      <c r="AB125" s="178"/>
      <c r="AC125" s="57"/>
    </row>
    <row r="126" spans="1:42">
      <c r="A126" s="1"/>
      <c r="B126" s="32" t="s">
        <v>537</v>
      </c>
      <c r="C126" s="32"/>
      <c r="D126" s="32"/>
      <c r="E126" s="32"/>
      <c r="F126" s="32"/>
      <c r="G126" s="32" t="s">
        <v>538</v>
      </c>
      <c r="H126" s="32"/>
      <c r="I126" s="32"/>
      <c r="J126" s="32"/>
      <c r="K126" s="32"/>
      <c r="L126" s="32" t="s">
        <v>539</v>
      </c>
      <c r="M126" s="32"/>
      <c r="N126" s="32"/>
      <c r="O126" s="32"/>
      <c r="P126" s="32"/>
      <c r="Q126" s="32"/>
      <c r="R126" s="32"/>
      <c r="S126" s="32"/>
      <c r="T126" s="32"/>
      <c r="U126" s="32"/>
      <c r="V126" s="32"/>
      <c r="W126" s="61"/>
      <c r="X126" s="57"/>
      <c r="Y126" s="57"/>
      <c r="Z126" s="57"/>
      <c r="AA126" s="57"/>
      <c r="AB126" s="178"/>
      <c r="AC126" s="57"/>
    </row>
    <row r="127" spans="1:42">
      <c r="A127" s="1"/>
      <c r="B127" s="57"/>
      <c r="C127" s="57"/>
      <c r="D127" s="57"/>
      <c r="E127" s="57"/>
      <c r="F127" s="57"/>
      <c r="G127" s="57"/>
      <c r="H127" s="57"/>
      <c r="I127" s="57"/>
      <c r="J127" s="57"/>
      <c r="K127" s="57"/>
      <c r="L127" s="57"/>
      <c r="M127" s="57"/>
      <c r="N127" s="57"/>
      <c r="O127" s="57"/>
      <c r="P127" s="57"/>
      <c r="Q127" s="57"/>
      <c r="R127" s="57"/>
      <c r="S127" s="57"/>
      <c r="T127" s="57"/>
      <c r="U127" s="57"/>
      <c r="V127" s="57"/>
      <c r="W127" s="61"/>
      <c r="X127" s="57"/>
      <c r="Y127" s="57"/>
      <c r="Z127" s="57"/>
      <c r="AA127" s="57"/>
    </row>
    <row r="128" spans="1:42">
      <c r="A128" s="33"/>
      <c r="B128" s="57"/>
      <c r="C128" s="57"/>
      <c r="D128" s="57"/>
      <c r="E128" s="57"/>
      <c r="F128" s="57"/>
      <c r="G128" s="57"/>
      <c r="H128" s="57"/>
      <c r="I128" s="57"/>
      <c r="J128" s="57"/>
      <c r="K128" s="57"/>
      <c r="L128" s="57"/>
      <c r="M128" s="57"/>
      <c r="N128" s="57"/>
      <c r="O128" s="57"/>
      <c r="P128" s="57"/>
      <c r="Q128" s="57"/>
      <c r="R128" s="57"/>
      <c r="S128" s="57"/>
      <c r="T128" s="57"/>
      <c r="U128" s="57"/>
      <c r="V128" s="57"/>
      <c r="W128" s="61"/>
      <c r="X128" s="57"/>
      <c r="Y128" s="57"/>
      <c r="Z128" s="57"/>
      <c r="AA128" s="57"/>
    </row>
    <row r="129" spans="1:27">
      <c r="A129" s="33"/>
      <c r="B129" s="57"/>
      <c r="C129" s="57"/>
      <c r="D129" s="57"/>
      <c r="E129" s="57"/>
      <c r="F129" s="57"/>
      <c r="G129" s="57"/>
      <c r="H129" s="57"/>
      <c r="I129" s="57"/>
      <c r="J129" s="57"/>
      <c r="K129" s="57"/>
      <c r="L129" s="57"/>
      <c r="M129" s="57"/>
      <c r="N129" s="57"/>
      <c r="O129" s="57"/>
      <c r="P129" s="57"/>
      <c r="Q129" s="57"/>
      <c r="R129" s="57"/>
      <c r="S129" s="57"/>
      <c r="T129" s="57"/>
      <c r="U129" s="57"/>
      <c r="V129" s="57"/>
      <c r="W129" s="61"/>
      <c r="X129" s="57"/>
      <c r="Y129" s="57"/>
      <c r="Z129" s="57"/>
      <c r="AA129" s="57"/>
    </row>
    <row r="130" spans="1:27">
      <c r="A130" s="59"/>
      <c r="B130" s="57"/>
      <c r="C130" s="57"/>
      <c r="D130" s="57"/>
      <c r="E130" s="57"/>
      <c r="F130" s="57"/>
      <c r="G130" s="57"/>
      <c r="H130" s="57"/>
      <c r="I130" s="57"/>
      <c r="J130" s="57"/>
      <c r="K130" s="57"/>
      <c r="L130" s="57"/>
      <c r="M130" s="57"/>
      <c r="N130" s="57"/>
      <c r="O130" s="57"/>
      <c r="P130" s="57"/>
      <c r="Q130" s="57"/>
      <c r="R130" s="57"/>
      <c r="S130" s="57"/>
      <c r="T130" s="57"/>
      <c r="U130" s="57"/>
      <c r="V130" s="57"/>
      <c r="W130" s="61"/>
      <c r="X130" s="57"/>
      <c r="Y130" s="57"/>
      <c r="Z130" s="57"/>
      <c r="AA130" s="57"/>
    </row>
    <row r="131" spans="1:27">
      <c r="A131" s="59"/>
    </row>
    <row r="132" spans="1:27">
      <c r="A132" s="59"/>
    </row>
    <row r="133" spans="1:27">
      <c r="A133" s="59"/>
    </row>
  </sheetData>
  <mergeCells count="155">
    <mergeCell ref="G20:H20"/>
    <mergeCell ref="K20:L20"/>
    <mergeCell ref="G21:H21"/>
    <mergeCell ref="K21:L21"/>
    <mergeCell ref="G22:H22"/>
    <mergeCell ref="K22:L22"/>
    <mergeCell ref="U6:V6"/>
    <mergeCell ref="U7:V7"/>
    <mergeCell ref="B16:C16"/>
    <mergeCell ref="G19:H19"/>
    <mergeCell ref="K19:L19"/>
    <mergeCell ref="G23:H23"/>
    <mergeCell ref="K23:L23"/>
    <mergeCell ref="B28:C28"/>
    <mergeCell ref="K28:L28"/>
    <mergeCell ref="K29:L29"/>
    <mergeCell ref="G24:H24"/>
    <mergeCell ref="K24:L24"/>
    <mergeCell ref="G25:H25"/>
    <mergeCell ref="K25:L25"/>
    <mergeCell ref="B53:B56"/>
    <mergeCell ref="B64:B65"/>
    <mergeCell ref="D64:H65"/>
    <mergeCell ref="B68:B71"/>
    <mergeCell ref="D68:H71"/>
    <mergeCell ref="K30:L30"/>
    <mergeCell ref="K31:L31"/>
    <mergeCell ref="K32:L32"/>
    <mergeCell ref="K34:N34"/>
    <mergeCell ref="B47:B50"/>
    <mergeCell ref="B66:B67"/>
    <mergeCell ref="D66:H67"/>
    <mergeCell ref="B102:C102"/>
    <mergeCell ref="O108:P108"/>
    <mergeCell ref="Q108:R108"/>
    <mergeCell ref="S108:T108"/>
    <mergeCell ref="U108:V108"/>
    <mergeCell ref="B72:B75"/>
    <mergeCell ref="D72:H75"/>
    <mergeCell ref="B76:B78"/>
    <mergeCell ref="D76:H78"/>
    <mergeCell ref="B83:B84"/>
    <mergeCell ref="D83:H84"/>
    <mergeCell ref="O107:Z107"/>
    <mergeCell ref="B109:N109"/>
    <mergeCell ref="B110:B111"/>
    <mergeCell ref="D110:G111"/>
    <mergeCell ref="O110:P110"/>
    <mergeCell ref="Q110:R110"/>
    <mergeCell ref="O109:P109"/>
    <mergeCell ref="Q109:R109"/>
    <mergeCell ref="S109:T109"/>
    <mergeCell ref="U109:V109"/>
    <mergeCell ref="U115:V115"/>
    <mergeCell ref="B114:B117"/>
    <mergeCell ref="D114:G117"/>
    <mergeCell ref="O114:P114"/>
    <mergeCell ref="Q114:R114"/>
    <mergeCell ref="S114:T114"/>
    <mergeCell ref="O116:P116"/>
    <mergeCell ref="Q116:R116"/>
    <mergeCell ref="S116:T116"/>
    <mergeCell ref="O115:P115"/>
    <mergeCell ref="Q115:R115"/>
    <mergeCell ref="S115:T115"/>
    <mergeCell ref="B122:B124"/>
    <mergeCell ref="D122:G124"/>
    <mergeCell ref="O122:P122"/>
    <mergeCell ref="Q122:R122"/>
    <mergeCell ref="S122:T122"/>
    <mergeCell ref="O124:P124"/>
    <mergeCell ref="Q124:R124"/>
    <mergeCell ref="S124:T124"/>
    <mergeCell ref="B118:B121"/>
    <mergeCell ref="D118:G121"/>
    <mergeCell ref="O118:P118"/>
    <mergeCell ref="Q118:R118"/>
    <mergeCell ref="S118:T118"/>
    <mergeCell ref="O120:P120"/>
    <mergeCell ref="Q120:R120"/>
    <mergeCell ref="S120:T120"/>
    <mergeCell ref="O121:P121"/>
    <mergeCell ref="Q121:R121"/>
    <mergeCell ref="S121:T121"/>
    <mergeCell ref="O119:P119"/>
    <mergeCell ref="Q119:R119"/>
    <mergeCell ref="S119:T119"/>
    <mergeCell ref="W114:X114"/>
    <mergeCell ref="Y114:Z114"/>
    <mergeCell ref="W109:X109"/>
    <mergeCell ref="Y109:Z109"/>
    <mergeCell ref="O112:P112"/>
    <mergeCell ref="Q112:R112"/>
    <mergeCell ref="S112:T112"/>
    <mergeCell ref="U112:V112"/>
    <mergeCell ref="U124:V124"/>
    <mergeCell ref="U122:V122"/>
    <mergeCell ref="O123:P123"/>
    <mergeCell ref="Q123:R123"/>
    <mergeCell ref="S123:T123"/>
    <mergeCell ref="U123:V123"/>
    <mergeCell ref="U116:V116"/>
    <mergeCell ref="O117:P117"/>
    <mergeCell ref="Q117:R117"/>
    <mergeCell ref="S117:T117"/>
    <mergeCell ref="U117:V117"/>
    <mergeCell ref="U120:V120"/>
    <mergeCell ref="U121:V121"/>
    <mergeCell ref="U118:V118"/>
    <mergeCell ref="U119:V119"/>
    <mergeCell ref="U114:V114"/>
    <mergeCell ref="W115:X115"/>
    <mergeCell ref="Y115:Z115"/>
    <mergeCell ref="W116:X116"/>
    <mergeCell ref="Y116:Z116"/>
    <mergeCell ref="W117:X117"/>
    <mergeCell ref="Y117:Z117"/>
    <mergeCell ref="W118:X118"/>
    <mergeCell ref="Y118:Z118"/>
    <mergeCell ref="W119:X119"/>
    <mergeCell ref="Y119:Z119"/>
    <mergeCell ref="W120:X120"/>
    <mergeCell ref="Y120:Z120"/>
    <mergeCell ref="W121:X121"/>
    <mergeCell ref="Y121:Z121"/>
    <mergeCell ref="W122:X122"/>
    <mergeCell ref="Y122:Z122"/>
    <mergeCell ref="W123:X123"/>
    <mergeCell ref="Y123:Z123"/>
    <mergeCell ref="W124:X124"/>
    <mergeCell ref="Y124:Z124"/>
    <mergeCell ref="D112:G113"/>
    <mergeCell ref="O113:P113"/>
    <mergeCell ref="Q113:R113"/>
    <mergeCell ref="S113:T113"/>
    <mergeCell ref="U113:V113"/>
    <mergeCell ref="W113:X113"/>
    <mergeCell ref="Y113:Z113"/>
    <mergeCell ref="B85:B86"/>
    <mergeCell ref="D85:H86"/>
    <mergeCell ref="B112:B113"/>
    <mergeCell ref="W108:X108"/>
    <mergeCell ref="Y108:Z108"/>
    <mergeCell ref="W110:X110"/>
    <mergeCell ref="Y110:Z110"/>
    <mergeCell ref="W111:X111"/>
    <mergeCell ref="Y111:Z111"/>
    <mergeCell ref="W112:X112"/>
    <mergeCell ref="Y112:Z112"/>
    <mergeCell ref="S110:T110"/>
    <mergeCell ref="U110:V110"/>
    <mergeCell ref="O111:P111"/>
    <mergeCell ref="Q111:R111"/>
    <mergeCell ref="S111:T111"/>
    <mergeCell ref="U111:V111"/>
  </mergeCells>
  <phoneticPr fontId="19"/>
  <dataValidations disablePrompts="1" count="1">
    <dataValidation type="list" allowBlank="1" showInputMessage="1" showErrorMessage="1" sqref="AI72">
      <formula1>$B$89:$B$91</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T130"/>
  <sheetViews>
    <sheetView showGridLines="0" zoomScale="25" zoomScaleNormal="25" workbookViewId="0">
      <selection activeCell="V6" sqref="V6:Y6"/>
    </sheetView>
  </sheetViews>
  <sheetFormatPr defaultColWidth="9" defaultRowHeight="12.75"/>
  <cols>
    <col min="1" max="22" width="9" style="189"/>
    <col min="23" max="26" width="9" style="209"/>
    <col min="27" max="27" width="9" style="189"/>
    <col min="28" max="28" width="2.25" style="210" customWidth="1"/>
    <col min="29" max="29" width="9" style="189"/>
    <col min="30" max="42" width="8.875" style="195" customWidth="1"/>
    <col min="43" max="43" width="13.5" style="195" bestFit="1" customWidth="1"/>
    <col min="44" max="44" width="8.875" style="195" customWidth="1"/>
    <col min="45" max="46" width="9" style="188"/>
    <col min="47" max="16384" width="9" style="189"/>
  </cols>
  <sheetData>
    <row r="1" spans="1:45">
      <c r="A1" s="1"/>
      <c r="B1" s="2"/>
      <c r="C1" s="2"/>
      <c r="D1" s="2"/>
      <c r="E1" s="2"/>
      <c r="F1" s="2"/>
      <c r="G1" s="2"/>
      <c r="H1" s="2"/>
      <c r="I1" s="2"/>
      <c r="J1" s="2"/>
      <c r="K1" s="2"/>
      <c r="L1" s="2"/>
      <c r="M1" s="2"/>
      <c r="N1" s="2"/>
      <c r="O1" s="2"/>
      <c r="P1" s="2"/>
      <c r="Q1" s="2"/>
      <c r="R1" s="2"/>
      <c r="S1" s="2"/>
      <c r="T1" s="2"/>
      <c r="U1" s="2"/>
      <c r="V1" s="2"/>
      <c r="W1" s="61"/>
      <c r="X1" s="61"/>
      <c r="Y1" s="61"/>
      <c r="Z1" s="61"/>
      <c r="AA1" s="57"/>
      <c r="AB1" s="178"/>
      <c r="AC1" s="57"/>
      <c r="AD1" s="187"/>
      <c r="AE1" s="187"/>
      <c r="AF1" s="187"/>
      <c r="AG1" s="187"/>
      <c r="AH1" s="187"/>
      <c r="AI1" s="187"/>
      <c r="AJ1" s="187"/>
      <c r="AK1" s="187"/>
      <c r="AL1" s="187"/>
      <c r="AM1" s="187"/>
      <c r="AN1" s="187"/>
      <c r="AO1" s="187"/>
      <c r="AP1" s="187"/>
      <c r="AQ1" s="187"/>
      <c r="AR1" s="187"/>
    </row>
    <row r="2" spans="1:45">
      <c r="A2" s="190" t="s">
        <v>9</v>
      </c>
      <c r="B2" s="2"/>
      <c r="C2" s="2"/>
      <c r="D2" s="2"/>
      <c r="E2" s="2"/>
      <c r="F2" s="2"/>
      <c r="G2" s="2"/>
      <c r="H2" s="2"/>
      <c r="I2" s="2"/>
      <c r="J2" s="2"/>
      <c r="K2" s="2"/>
      <c r="L2" s="2"/>
      <c r="M2" s="2"/>
      <c r="N2" s="2"/>
      <c r="O2" s="2"/>
      <c r="P2" s="2"/>
      <c r="Q2" s="2"/>
      <c r="R2" s="2"/>
      <c r="S2" s="2"/>
      <c r="T2" s="2"/>
      <c r="U2" s="2"/>
      <c r="V2" s="2"/>
      <c r="W2" s="61"/>
      <c r="X2" s="61"/>
      <c r="Y2" s="61"/>
      <c r="Z2" s="61"/>
      <c r="AA2" s="57"/>
      <c r="AB2" s="178"/>
      <c r="AC2" s="57"/>
      <c r="AD2" s="187"/>
      <c r="AE2" s="187"/>
      <c r="AF2" s="187"/>
      <c r="AG2" s="187"/>
      <c r="AH2" s="187"/>
      <c r="AI2" s="187"/>
      <c r="AJ2" s="187"/>
      <c r="AK2" s="187"/>
      <c r="AL2" s="187"/>
      <c r="AM2" s="187"/>
      <c r="AN2" s="187"/>
      <c r="AO2" s="187"/>
      <c r="AP2" s="187"/>
      <c r="AQ2" s="188"/>
      <c r="AR2" s="189"/>
      <c r="AS2" s="189"/>
    </row>
    <row r="3" spans="1:45">
      <c r="A3" s="1"/>
      <c r="B3" s="2"/>
      <c r="C3" s="2"/>
      <c r="D3" s="2"/>
      <c r="E3" s="2"/>
      <c r="F3" s="2"/>
      <c r="G3" s="2"/>
      <c r="H3" s="2"/>
      <c r="I3" s="2"/>
      <c r="J3" s="2"/>
      <c r="K3" s="2"/>
      <c r="L3" s="2"/>
      <c r="M3" s="2"/>
      <c r="N3" s="2"/>
      <c r="O3" s="2"/>
      <c r="P3" s="2"/>
      <c r="Q3" s="2"/>
      <c r="R3" s="2"/>
      <c r="S3" s="2"/>
      <c r="T3" s="2"/>
      <c r="U3" s="2"/>
      <c r="V3" s="2"/>
      <c r="W3" s="61"/>
      <c r="X3" s="61"/>
      <c r="Y3" s="61"/>
      <c r="Z3" s="61"/>
      <c r="AA3" s="57"/>
      <c r="AB3" s="178"/>
      <c r="AC3" s="57"/>
      <c r="AE3" s="187"/>
      <c r="AF3" s="187"/>
      <c r="AG3" s="187"/>
      <c r="AH3" s="187"/>
      <c r="AI3" s="187"/>
      <c r="AJ3" s="187"/>
      <c r="AK3" s="187"/>
      <c r="AL3" s="187"/>
      <c r="AM3" s="187"/>
      <c r="AN3" s="187"/>
      <c r="AO3" s="187"/>
      <c r="AP3" s="187"/>
      <c r="AQ3" s="188"/>
      <c r="AR3" s="189"/>
      <c r="AS3" s="189"/>
    </row>
    <row r="4" spans="1:45">
      <c r="A4" s="1"/>
      <c r="B4" s="2"/>
      <c r="C4" s="2"/>
      <c r="D4" s="2"/>
      <c r="E4" s="2"/>
      <c r="F4" s="2"/>
      <c r="G4" s="2"/>
      <c r="H4" s="2"/>
      <c r="I4" s="2"/>
      <c r="J4" s="2"/>
      <c r="K4" s="2"/>
      <c r="L4" s="2"/>
      <c r="M4" s="2"/>
      <c r="N4" s="2"/>
      <c r="O4" s="2"/>
      <c r="P4" s="2"/>
      <c r="Q4" s="2"/>
      <c r="R4" s="2"/>
      <c r="S4" s="2"/>
      <c r="T4" s="2"/>
      <c r="U4" s="2"/>
      <c r="V4" s="2"/>
      <c r="W4" s="61"/>
      <c r="X4" s="61"/>
      <c r="Y4" s="61"/>
      <c r="Z4" s="61"/>
      <c r="AA4" s="57"/>
      <c r="AB4" s="178"/>
      <c r="AC4" s="57"/>
      <c r="AE4" s="187"/>
      <c r="AF4" s="187"/>
      <c r="AG4" s="187"/>
      <c r="AH4" s="187"/>
      <c r="AI4" s="187"/>
      <c r="AJ4" s="187"/>
      <c r="AK4" s="187"/>
      <c r="AL4" s="187"/>
      <c r="AM4" s="187"/>
      <c r="AN4" s="187"/>
      <c r="AO4" s="187"/>
      <c r="AP4" s="187"/>
      <c r="AQ4" s="188"/>
      <c r="AR4" s="189"/>
      <c r="AS4" s="189"/>
    </row>
    <row r="5" spans="1:45">
      <c r="A5" s="6"/>
      <c r="B5" s="6" t="s">
        <v>10</v>
      </c>
      <c r="C5" s="191"/>
      <c r="D5" s="247"/>
      <c r="E5" s="192"/>
      <c r="F5" s="192"/>
      <c r="G5" s="192"/>
      <c r="H5" s="192"/>
      <c r="I5" s="251"/>
      <c r="J5" s="192"/>
      <c r="K5" s="192"/>
      <c r="L5" s="192"/>
      <c r="M5" s="192"/>
      <c r="N5" s="251"/>
      <c r="O5" s="251"/>
      <c r="P5" s="251"/>
      <c r="Q5" s="251"/>
      <c r="R5" s="251"/>
      <c r="S5" s="251"/>
      <c r="T5" s="251"/>
      <c r="U5" s="251"/>
      <c r="V5" s="251"/>
      <c r="W5" s="61"/>
      <c r="X5" s="61"/>
      <c r="Y5" s="61"/>
      <c r="Z5" s="61"/>
      <c r="AA5" s="58"/>
      <c r="AB5" s="179"/>
      <c r="AC5" s="58"/>
      <c r="AE5" s="187"/>
      <c r="AF5" s="187"/>
      <c r="AG5" s="187"/>
      <c r="AH5" s="187"/>
      <c r="AI5" s="187"/>
      <c r="AJ5" s="187"/>
      <c r="AK5" s="187"/>
      <c r="AL5" s="187"/>
      <c r="AM5" s="187"/>
      <c r="AN5" s="187"/>
      <c r="AO5" s="187"/>
      <c r="AP5" s="187"/>
      <c r="AQ5" s="188"/>
      <c r="AR5" s="189"/>
      <c r="AS5" s="189"/>
    </row>
    <row r="6" spans="1:45">
      <c r="A6" s="6"/>
      <c r="B6" s="6"/>
      <c r="C6" s="191"/>
      <c r="D6" s="249">
        <v>1</v>
      </c>
      <c r="E6" s="247"/>
      <c r="F6" s="249">
        <v>2</v>
      </c>
      <c r="G6" s="249">
        <v>3</v>
      </c>
      <c r="H6" s="249">
        <v>4</v>
      </c>
      <c r="I6" s="249">
        <v>5</v>
      </c>
      <c r="J6" s="249">
        <v>6</v>
      </c>
      <c r="K6" s="247"/>
      <c r="L6" s="249">
        <v>7</v>
      </c>
      <c r="M6" s="249">
        <v>8</v>
      </c>
      <c r="N6" s="249">
        <v>9</v>
      </c>
      <c r="O6" s="249">
        <v>10</v>
      </c>
      <c r="P6" s="249">
        <v>11</v>
      </c>
      <c r="Q6" s="249">
        <v>12</v>
      </c>
      <c r="R6" s="249">
        <v>13</v>
      </c>
      <c r="S6" s="249">
        <v>14</v>
      </c>
      <c r="T6" s="247"/>
      <c r="U6" s="351">
        <v>15</v>
      </c>
      <c r="V6" s="349"/>
      <c r="W6" s="61"/>
      <c r="X6" s="61"/>
      <c r="Y6" s="61"/>
      <c r="Z6" s="61"/>
      <c r="AA6" s="58"/>
      <c r="AB6" s="179"/>
      <c r="AC6" s="58"/>
      <c r="AE6" s="187"/>
      <c r="AF6" s="187"/>
      <c r="AG6" s="187"/>
      <c r="AH6" s="187"/>
      <c r="AI6" s="187"/>
      <c r="AJ6" s="187"/>
      <c r="AK6" s="187"/>
      <c r="AL6" s="187"/>
      <c r="AM6" s="187"/>
      <c r="AN6" s="187"/>
      <c r="AO6" s="187"/>
      <c r="AP6" s="187"/>
      <c r="AQ6" s="188"/>
      <c r="AR6" s="189"/>
      <c r="AS6" s="189"/>
    </row>
    <row r="7" spans="1:45">
      <c r="A7" s="6"/>
      <c r="B7" s="247"/>
      <c r="C7" s="191"/>
      <c r="D7" s="192" t="s">
        <v>4</v>
      </c>
      <c r="E7" s="192"/>
      <c r="F7" s="192">
        <v>112</v>
      </c>
      <c r="G7" s="192" t="s">
        <v>0</v>
      </c>
      <c r="H7" s="192" t="s">
        <v>0</v>
      </c>
      <c r="I7" s="250">
        <v>1</v>
      </c>
      <c r="J7" s="192">
        <v>1</v>
      </c>
      <c r="K7" s="192" t="s">
        <v>1</v>
      </c>
      <c r="L7" s="192" t="s">
        <v>0</v>
      </c>
      <c r="M7" s="192" t="s">
        <v>0</v>
      </c>
      <c r="N7" s="250">
        <v>1</v>
      </c>
      <c r="O7" s="251" t="s">
        <v>14</v>
      </c>
      <c r="P7" s="251" t="s">
        <v>2</v>
      </c>
      <c r="Q7" s="251" t="s">
        <v>2</v>
      </c>
      <c r="R7" s="251" t="s">
        <v>2</v>
      </c>
      <c r="S7" s="251" t="s">
        <v>16</v>
      </c>
      <c r="T7" s="192" t="s">
        <v>1</v>
      </c>
      <c r="U7" s="352">
        <v>1</v>
      </c>
      <c r="V7" s="353"/>
      <c r="W7" s="61"/>
      <c r="X7" s="61"/>
      <c r="Y7" s="61"/>
      <c r="Z7" s="61"/>
      <c r="AA7" s="58"/>
      <c r="AB7" s="179"/>
      <c r="AC7" s="58"/>
      <c r="AE7" s="187"/>
      <c r="AF7" s="187"/>
      <c r="AG7" s="187"/>
      <c r="AH7" s="187"/>
      <c r="AI7" s="187"/>
      <c r="AJ7" s="187"/>
      <c r="AK7" s="187"/>
      <c r="AL7" s="187"/>
      <c r="AM7" s="187"/>
      <c r="AN7" s="187"/>
      <c r="AO7" s="187"/>
      <c r="AP7" s="187"/>
      <c r="AR7" s="187"/>
    </row>
    <row r="8" spans="1:45">
      <c r="A8" s="1"/>
      <c r="B8" s="3"/>
      <c r="C8" s="4"/>
      <c r="D8" s="247"/>
      <c r="E8" s="247"/>
      <c r="F8" s="247"/>
      <c r="G8" s="247"/>
      <c r="H8" s="247"/>
      <c r="I8" s="247"/>
      <c r="J8" s="247"/>
      <c r="K8" s="247"/>
      <c r="L8" s="247"/>
      <c r="M8" s="247"/>
      <c r="N8" s="247"/>
      <c r="O8" s="247"/>
      <c r="P8" s="247"/>
      <c r="Q8" s="247"/>
      <c r="R8" s="247"/>
      <c r="S8" s="247"/>
      <c r="T8" s="247"/>
      <c r="U8" s="247"/>
      <c r="V8" s="247"/>
      <c r="W8" s="78"/>
      <c r="X8" s="78"/>
      <c r="Y8" s="78"/>
      <c r="Z8" s="78"/>
      <c r="AA8" s="57"/>
      <c r="AB8" s="178"/>
      <c r="AC8" s="57"/>
      <c r="AD8" s="187"/>
      <c r="AE8" s="187"/>
      <c r="AF8" s="187"/>
      <c r="AG8" s="187"/>
      <c r="AH8" s="187"/>
      <c r="AI8" s="187"/>
      <c r="AJ8" s="187"/>
      <c r="AK8" s="187"/>
      <c r="AL8" s="187"/>
      <c r="AM8" s="187"/>
      <c r="AN8" s="187"/>
      <c r="AO8" s="187"/>
      <c r="AP8" s="187"/>
      <c r="AQ8" s="234" t="str">
        <f>IF(M7VC!AG1="Language : English","General(Other)","一般(その他)")</f>
        <v>General(Other)</v>
      </c>
      <c r="AR8" s="234" t="s">
        <v>725</v>
      </c>
    </row>
    <row r="9" spans="1:45">
      <c r="A9" s="1">
        <v>1</v>
      </c>
      <c r="B9" s="2" t="s">
        <v>164</v>
      </c>
      <c r="C9" s="2"/>
      <c r="D9" s="2"/>
      <c r="E9" s="2"/>
      <c r="F9" s="2"/>
      <c r="G9" s="2"/>
      <c r="H9" s="2"/>
      <c r="I9" s="2"/>
      <c r="J9" s="2"/>
      <c r="K9" s="2"/>
      <c r="L9" s="2"/>
      <c r="M9" s="2"/>
      <c r="N9" s="2"/>
      <c r="O9" s="2"/>
      <c r="P9" s="2"/>
      <c r="Q9" s="2"/>
      <c r="R9" s="2"/>
      <c r="S9" s="2"/>
      <c r="T9" s="2"/>
      <c r="U9" s="2"/>
      <c r="V9" s="2"/>
      <c r="W9" s="61"/>
      <c r="X9" s="61"/>
      <c r="Y9" s="61"/>
      <c r="Z9" s="61"/>
      <c r="AA9" s="57"/>
      <c r="AB9" s="178"/>
      <c r="AC9" s="57"/>
      <c r="AD9" s="187"/>
      <c r="AE9" s="187"/>
      <c r="AF9" s="187"/>
      <c r="AG9" s="187"/>
      <c r="AH9" s="187"/>
      <c r="AI9" s="187"/>
      <c r="AJ9" s="187"/>
      <c r="AK9" s="187"/>
      <c r="AL9" s="187"/>
      <c r="AM9" s="187"/>
      <c r="AN9" s="187"/>
      <c r="AO9" s="187"/>
      <c r="AP9" s="187"/>
      <c r="AQ9" s="234" t="str">
        <f>IF(M7VC!AG1="Language : English","Travel(Closed)","走行(クローズド)")</f>
        <v>Travel(Closed)</v>
      </c>
      <c r="AR9" s="234" t="str">
        <f>IF(M7VC!AG1="Language : English","For travel (closed) applications, the motor may require flushing valve to prevent high temperature inside the system.","走行(クローズド)用途では、システム内部の高温を防止するために、モータにフラッシングバルブが必要になる場合があります。")</f>
        <v>For travel (closed) applications, the motor may require flushing valve to prevent high temperature inside the system.</v>
      </c>
    </row>
    <row r="10" spans="1:45">
      <c r="A10" s="1"/>
      <c r="B10" s="5" t="s">
        <v>17</v>
      </c>
      <c r="C10" s="2"/>
      <c r="D10" s="2"/>
      <c r="E10" s="2"/>
      <c r="F10" s="2"/>
      <c r="G10" s="2"/>
      <c r="H10" s="2"/>
      <c r="I10" s="2"/>
      <c r="J10" s="2"/>
      <c r="K10" s="2"/>
      <c r="L10" s="2"/>
      <c r="M10" s="2"/>
      <c r="N10" s="2"/>
      <c r="O10" s="2"/>
      <c r="P10" s="2"/>
      <c r="Q10" s="2"/>
      <c r="R10" s="2"/>
      <c r="S10" s="2"/>
      <c r="T10" s="2"/>
      <c r="U10" s="2"/>
      <c r="V10" s="2"/>
      <c r="W10" s="61"/>
      <c r="X10" s="61"/>
      <c r="Y10" s="61"/>
      <c r="Z10" s="61"/>
      <c r="AA10" s="57"/>
      <c r="AB10" s="178"/>
      <c r="AC10" s="57"/>
      <c r="AD10" s="187"/>
      <c r="AE10" s="187"/>
      <c r="AF10" s="187"/>
      <c r="AG10" s="187"/>
      <c r="AH10" s="187"/>
      <c r="AI10" s="187"/>
      <c r="AJ10" s="187"/>
      <c r="AK10" s="187"/>
      <c r="AL10" s="187"/>
      <c r="AM10" s="187"/>
      <c r="AN10" s="187"/>
      <c r="AO10" s="187"/>
      <c r="AP10" s="187"/>
      <c r="AQ10" s="234" t="str">
        <f>IF(M7VC!AG1="Language : English","Travel(Open)","走行(オープン)")</f>
        <v>Travel(Open)</v>
      </c>
      <c r="AR10" s="234" t="str">
        <f>IF(M7VC!AG1="Language : English","For travel (open) applications, the motor may require counterbalance valves (both directions) to prevent cavitation inside the motor during braking.","走行(クローズド)用途では、ブレーキ時のモータ内部のキャビテーションを防止するために、モータにカウンターバランス弁(両方向)が必要になる場合があります。")</f>
        <v>For travel (open) applications, the motor may require counterbalance valves (both directions) to prevent cavitation inside the motor during braking.</v>
      </c>
    </row>
    <row r="11" spans="1:45">
      <c r="A11" s="1"/>
      <c r="B11" s="5"/>
      <c r="C11" s="2"/>
      <c r="D11" s="2"/>
      <c r="E11" s="2"/>
      <c r="F11" s="2"/>
      <c r="G11" s="2"/>
      <c r="H11" s="2"/>
      <c r="I11" s="2"/>
      <c r="J11" s="2"/>
      <c r="K11" s="2"/>
      <c r="L11" s="2"/>
      <c r="M11" s="2"/>
      <c r="N11" s="2"/>
      <c r="O11" s="2"/>
      <c r="P11" s="2"/>
      <c r="Q11" s="2"/>
      <c r="R11" s="2"/>
      <c r="S11" s="2"/>
      <c r="T11" s="2"/>
      <c r="U11" s="2"/>
      <c r="V11" s="2"/>
      <c r="W11" s="61"/>
      <c r="X11" s="61"/>
      <c r="Y11" s="61"/>
      <c r="Z11" s="61"/>
      <c r="AA11" s="57"/>
      <c r="AB11" s="178"/>
      <c r="AC11" s="57"/>
      <c r="AH11" s="196"/>
      <c r="AI11" s="196"/>
      <c r="AJ11" s="196"/>
      <c r="AK11" s="196"/>
      <c r="AL11" s="196"/>
      <c r="AM11" s="196"/>
      <c r="AN11" s="196"/>
      <c r="AO11" s="196"/>
      <c r="AP11" s="196"/>
      <c r="AQ11" s="234" t="str">
        <f>IF(M7VC!AG1="Language : English","Hoist","巻上")</f>
        <v>Hoist</v>
      </c>
      <c r="AR11" s="234" t="str">
        <f>IF(M7VC!AG1="Language : English","For hoist applications, the motor may require counterbalance valves (one directions) to prevent cavitation inside the motor during braking.","巻上用途では、ブレーキ時に発生するモータ内部のキャビテーションを防止するために、カウンターバランス弁(片方向)が必要になる場合があります。")</f>
        <v>For hoist applications, the motor may require counterbalance valves (one directions) to prevent cavitation inside the motor during braking.</v>
      </c>
    </row>
    <row r="12" spans="1:45">
      <c r="A12" s="1">
        <v>2</v>
      </c>
      <c r="B12" s="53" t="s">
        <v>40</v>
      </c>
      <c r="C12" s="2"/>
      <c r="D12" s="2"/>
      <c r="E12" s="2"/>
      <c r="F12" s="2"/>
      <c r="G12" s="2"/>
      <c r="H12" s="2"/>
      <c r="I12" s="2"/>
      <c r="J12" s="1"/>
      <c r="K12" s="1"/>
      <c r="L12" s="1"/>
      <c r="M12" s="1"/>
      <c r="N12" s="1"/>
      <c r="O12" s="1"/>
      <c r="P12" s="2"/>
      <c r="Q12" s="2"/>
      <c r="R12" s="2"/>
      <c r="S12" s="2"/>
      <c r="T12" s="252">
        <v>85</v>
      </c>
      <c r="U12" s="252">
        <v>112</v>
      </c>
      <c r="V12" s="252">
        <v>160</v>
      </c>
      <c r="W12" s="63">
        <v>212</v>
      </c>
      <c r="X12" s="201"/>
      <c r="Y12" s="201"/>
      <c r="Z12" s="201"/>
      <c r="AA12" s="58"/>
      <c r="AB12" s="179"/>
      <c r="AC12" s="58"/>
      <c r="AG12" s="196"/>
      <c r="AH12" s="196"/>
      <c r="AI12" s="196"/>
      <c r="AJ12" s="196"/>
      <c r="AK12" s="196"/>
      <c r="AL12" s="196"/>
      <c r="AM12" s="196"/>
      <c r="AN12" s="196"/>
      <c r="AO12" s="196"/>
      <c r="AP12" s="196"/>
      <c r="AQ12" s="235" t="str">
        <f>IF(M7VC!AG1="Language : English","Swing","旋回")</f>
        <v>Swing</v>
      </c>
      <c r="AR12" s="234" t="str">
        <f>IF(M7VC!AG1="Language : English","For swing applications, the motor may require counterbalance valves (for swing) to prevent cavitation inside the motor during braking.","旋回用途では、ブレーキ時に発生するモータ内部のキャビテーションを防止するために、カウンターバランス弁(旋回用)が必要になる場合があります。")</f>
        <v>For swing applications, the motor may require counterbalance valves (for swing) to prevent cavitation inside the motor during braking.</v>
      </c>
    </row>
    <row r="13" spans="1:45">
      <c r="A13" s="1"/>
      <c r="B13" s="7" t="s">
        <v>18</v>
      </c>
      <c r="C13" s="8"/>
      <c r="D13" s="8"/>
      <c r="E13" s="8"/>
      <c r="F13" s="8"/>
      <c r="G13" s="8"/>
      <c r="H13" s="9"/>
      <c r="I13" s="10"/>
      <c r="J13" s="10"/>
      <c r="K13" s="10"/>
      <c r="L13" s="10"/>
      <c r="M13" s="10"/>
      <c r="N13" s="10"/>
      <c r="O13" s="11"/>
      <c r="P13" s="11"/>
      <c r="Q13" s="12"/>
      <c r="R13" s="10"/>
      <c r="S13" s="10"/>
      <c r="T13" s="252" t="s">
        <v>749</v>
      </c>
      <c r="U13" s="252" t="s">
        <v>749</v>
      </c>
      <c r="V13" s="252" t="s">
        <v>527</v>
      </c>
      <c r="W13" s="252" t="s">
        <v>749</v>
      </c>
      <c r="X13" s="283"/>
      <c r="Y13" s="283"/>
      <c r="Z13" s="283"/>
      <c r="AA13" s="57"/>
      <c r="AB13" s="178"/>
      <c r="AC13" s="57"/>
      <c r="AG13" s="196"/>
      <c r="AH13" s="196"/>
      <c r="AI13" s="196"/>
      <c r="AJ13" s="196"/>
      <c r="AK13" s="196"/>
      <c r="AL13" s="196"/>
      <c r="AM13" s="196"/>
      <c r="AN13" s="196"/>
      <c r="AO13" s="196"/>
      <c r="AP13" s="196"/>
    </row>
    <row r="14" spans="1:45">
      <c r="A14" s="1"/>
      <c r="B14" s="2"/>
      <c r="C14" s="2"/>
      <c r="D14" s="2"/>
      <c r="E14" s="2"/>
      <c r="F14" s="2"/>
      <c r="G14" s="2"/>
      <c r="H14" s="2"/>
      <c r="I14" s="2"/>
      <c r="J14" s="2"/>
      <c r="K14" s="2"/>
      <c r="L14" s="2"/>
      <c r="M14" s="2"/>
      <c r="N14" s="2"/>
      <c r="O14" s="2"/>
      <c r="P14" s="2"/>
      <c r="Q14" s="2"/>
      <c r="R14" s="2"/>
      <c r="S14" s="2"/>
      <c r="T14" s="2"/>
      <c r="U14" s="2"/>
      <c r="V14" s="2"/>
      <c r="W14" s="61"/>
      <c r="X14" s="61"/>
      <c r="Y14" s="61"/>
      <c r="Z14" s="61"/>
      <c r="AA14" s="57"/>
      <c r="AB14" s="178"/>
      <c r="AC14" s="57"/>
      <c r="AG14" s="196"/>
    </row>
    <row r="15" spans="1:45">
      <c r="A15" s="1">
        <v>3</v>
      </c>
      <c r="B15" s="53" t="s">
        <v>627</v>
      </c>
      <c r="C15" s="2"/>
      <c r="D15" s="2"/>
      <c r="E15" s="2"/>
      <c r="F15" s="2"/>
      <c r="G15" s="2"/>
      <c r="H15" s="2"/>
      <c r="I15" s="2"/>
      <c r="J15" s="1"/>
      <c r="K15" s="1"/>
      <c r="L15" s="1"/>
      <c r="M15" s="1"/>
      <c r="N15" s="1"/>
      <c r="O15" s="1"/>
      <c r="P15" s="1"/>
      <c r="Q15" s="1"/>
      <c r="R15" s="247"/>
      <c r="S15" s="247"/>
      <c r="T15" s="62">
        <v>85</v>
      </c>
      <c r="U15" s="62">
        <v>112</v>
      </c>
      <c r="V15" s="63">
        <v>160</v>
      </c>
      <c r="W15" s="63">
        <v>212</v>
      </c>
      <c r="X15" s="201"/>
      <c r="Y15" s="201"/>
      <c r="Z15" s="201"/>
      <c r="AA15" s="57"/>
      <c r="AB15" s="178"/>
      <c r="AC15" s="57"/>
      <c r="AG15" s="196"/>
      <c r="AI15" s="196"/>
      <c r="AJ15" s="196"/>
      <c r="AK15" s="196"/>
    </row>
    <row r="16" spans="1:45">
      <c r="A16" s="1"/>
      <c r="B16" s="302" t="s">
        <v>0</v>
      </c>
      <c r="C16" s="300"/>
      <c r="D16" s="13" t="s">
        <v>21</v>
      </c>
      <c r="E16" s="12"/>
      <c r="F16" s="12"/>
      <c r="G16" s="12"/>
      <c r="H16" s="12"/>
      <c r="I16" s="12"/>
      <c r="J16" s="12"/>
      <c r="K16" s="12"/>
      <c r="L16" s="12"/>
      <c r="M16" s="12"/>
      <c r="N16" s="12"/>
      <c r="O16" s="12"/>
      <c r="P16" s="12"/>
      <c r="Q16" s="12"/>
      <c r="R16" s="12"/>
      <c r="S16" s="12"/>
      <c r="T16" s="252" t="s">
        <v>749</v>
      </c>
      <c r="U16" s="252" t="s">
        <v>749</v>
      </c>
      <c r="V16" s="63" t="s">
        <v>528</v>
      </c>
      <c r="W16" s="252" t="s">
        <v>749</v>
      </c>
      <c r="X16" s="283"/>
      <c r="Y16" s="283"/>
      <c r="Z16" s="283"/>
      <c r="AA16" s="58"/>
      <c r="AB16" s="179"/>
      <c r="AC16" s="58"/>
      <c r="AG16" s="196"/>
      <c r="AI16" s="196"/>
      <c r="AJ16" s="196"/>
      <c r="AK16" s="196"/>
    </row>
    <row r="17" spans="1:46">
      <c r="A17" s="1"/>
      <c r="B17" s="2"/>
      <c r="C17" s="2"/>
      <c r="D17" s="2"/>
      <c r="E17" s="2"/>
      <c r="F17" s="2"/>
      <c r="G17" s="2"/>
      <c r="H17" s="2"/>
      <c r="I17" s="2"/>
      <c r="J17" s="247"/>
      <c r="K17" s="247"/>
      <c r="L17" s="247"/>
      <c r="M17" s="247"/>
      <c r="N17" s="247"/>
      <c r="O17" s="247"/>
      <c r="P17" s="247"/>
      <c r="Q17" s="247"/>
      <c r="R17" s="247"/>
      <c r="S17" s="247"/>
      <c r="T17" s="247"/>
      <c r="U17" s="247"/>
      <c r="V17" s="247"/>
      <c r="W17" s="61"/>
      <c r="X17" s="61"/>
      <c r="Y17" s="61"/>
      <c r="Z17" s="61"/>
      <c r="AA17" s="57"/>
      <c r="AB17" s="178"/>
      <c r="AC17" s="57"/>
      <c r="AG17" s="196"/>
      <c r="AI17" s="196"/>
      <c r="AJ17" s="196"/>
      <c r="AK17" s="196"/>
    </row>
    <row r="18" spans="1:46">
      <c r="A18" s="1">
        <v>4</v>
      </c>
      <c r="B18" s="2" t="s">
        <v>629</v>
      </c>
      <c r="C18" s="2"/>
      <c r="D18" s="2"/>
      <c r="E18" s="2"/>
      <c r="F18" s="2"/>
      <c r="G18" s="2"/>
      <c r="H18" s="2"/>
      <c r="I18" s="2"/>
      <c r="J18" s="1"/>
      <c r="K18" s="1"/>
      <c r="L18" s="1"/>
      <c r="M18" s="1"/>
      <c r="N18" s="1"/>
      <c r="O18" s="1"/>
      <c r="P18" s="1"/>
      <c r="Q18" s="1"/>
      <c r="R18" s="247"/>
      <c r="S18" s="247"/>
      <c r="T18" s="247"/>
      <c r="U18" s="247"/>
      <c r="V18" s="247"/>
      <c r="W18" s="61"/>
      <c r="X18" s="61"/>
      <c r="Y18" s="61"/>
      <c r="Z18" s="61"/>
      <c r="AA18" s="58"/>
      <c r="AB18" s="179"/>
      <c r="AC18" s="58"/>
      <c r="AF18" s="196"/>
      <c r="AG18" s="196"/>
      <c r="AI18" s="196"/>
      <c r="AJ18" s="196"/>
      <c r="AK18" s="196"/>
    </row>
    <row r="19" spans="1:46" s="195" customFormat="1">
      <c r="A19" s="1"/>
      <c r="B19" s="13"/>
      <c r="C19" s="14"/>
      <c r="D19" s="13" t="s">
        <v>22</v>
      </c>
      <c r="E19" s="12"/>
      <c r="F19" s="12"/>
      <c r="G19" s="303"/>
      <c r="H19" s="303"/>
      <c r="I19" s="12"/>
      <c r="J19" s="12"/>
      <c r="K19" s="303"/>
      <c r="L19" s="300"/>
      <c r="M19" s="13" t="s">
        <v>23</v>
      </c>
      <c r="N19" s="12"/>
      <c r="O19" s="12"/>
      <c r="P19" s="12"/>
      <c r="Q19" s="12"/>
      <c r="R19" s="12"/>
      <c r="S19" s="12"/>
      <c r="T19" s="62">
        <v>85</v>
      </c>
      <c r="U19" s="62">
        <v>112</v>
      </c>
      <c r="V19" s="63">
        <v>160</v>
      </c>
      <c r="W19" s="63">
        <v>212</v>
      </c>
      <c r="X19" s="201"/>
      <c r="Y19" s="201"/>
      <c r="Z19" s="201"/>
      <c r="AA19" s="58"/>
      <c r="AB19" s="179"/>
      <c r="AC19" s="58"/>
      <c r="AF19" s="196"/>
      <c r="AG19" s="196"/>
      <c r="AI19" s="196"/>
      <c r="AJ19" s="196"/>
      <c r="AK19" s="196"/>
      <c r="AS19" s="188"/>
      <c r="AT19" s="188"/>
    </row>
    <row r="20" spans="1:46" s="195" customFormat="1">
      <c r="A20" s="1"/>
      <c r="B20" s="240" t="s">
        <v>0</v>
      </c>
      <c r="C20" s="239"/>
      <c r="D20" s="13"/>
      <c r="E20" s="12"/>
      <c r="F20" s="12"/>
      <c r="G20" s="303"/>
      <c r="H20" s="303"/>
      <c r="I20" s="12"/>
      <c r="J20" s="12"/>
      <c r="K20" s="303"/>
      <c r="L20" s="300"/>
      <c r="M20" s="13"/>
      <c r="N20" s="12"/>
      <c r="O20" s="12"/>
      <c r="P20" s="12"/>
      <c r="Q20" s="12"/>
      <c r="R20" s="12"/>
      <c r="S20" s="12"/>
      <c r="T20" s="252" t="s">
        <v>749</v>
      </c>
      <c r="U20" s="252" t="s">
        <v>749</v>
      </c>
      <c r="V20" s="252" t="s">
        <v>749</v>
      </c>
      <c r="W20" s="252" t="s">
        <v>749</v>
      </c>
      <c r="X20" s="283"/>
      <c r="Y20" s="283"/>
      <c r="Z20" s="283"/>
      <c r="AA20" s="58"/>
      <c r="AB20" s="179"/>
      <c r="AC20" s="58"/>
      <c r="AD20" s="63" t="s">
        <v>0</v>
      </c>
      <c r="AE20" s="63" t="str">
        <f>HLOOKUP(M7VC!$AD$53,'M7VC-spec'!$T$19:$W$25,2,0)</f>
        <v>-</v>
      </c>
      <c r="AF20" s="197" t="str">
        <f>VLOOKUP(M7VC!AD55,AD20:AE25,2,0)</f>
        <v>●</v>
      </c>
      <c r="AG20" s="196"/>
      <c r="AH20" s="63" t="str">
        <f>M7VC!AD55&amp;M7VC!AD59&amp;M7VC!AD62</f>
        <v>C47</v>
      </c>
      <c r="AI20" s="197" t="str">
        <f>VLOOKUP(AH20,Com!Y1:Z24,2,0)</f>
        <v>○</v>
      </c>
      <c r="AJ20" s="196"/>
      <c r="AK20" s="196"/>
      <c r="AS20" s="188"/>
      <c r="AT20" s="188"/>
    </row>
    <row r="21" spans="1:46" s="195" customFormat="1">
      <c r="A21" s="1"/>
      <c r="B21" s="240" t="s">
        <v>25</v>
      </c>
      <c r="C21" s="239"/>
      <c r="D21" s="13"/>
      <c r="E21" s="12"/>
      <c r="F21" s="12"/>
      <c r="G21" s="303"/>
      <c r="H21" s="303"/>
      <c r="I21" s="12"/>
      <c r="J21" s="12"/>
      <c r="K21" s="303"/>
      <c r="L21" s="300"/>
      <c r="M21" s="13"/>
      <c r="N21" s="12"/>
      <c r="O21" s="12"/>
      <c r="P21" s="12"/>
      <c r="Q21" s="12"/>
      <c r="R21" s="12"/>
      <c r="S21" s="12"/>
      <c r="T21" s="252" t="s">
        <v>749</v>
      </c>
      <c r="U21" s="252" t="s">
        <v>749</v>
      </c>
      <c r="V21" s="252" t="s">
        <v>749</v>
      </c>
      <c r="W21" s="252" t="s">
        <v>749</v>
      </c>
      <c r="X21" s="283"/>
      <c r="Y21" s="283"/>
      <c r="Z21" s="283"/>
      <c r="AA21" s="58"/>
      <c r="AB21" s="179"/>
      <c r="AC21" s="58"/>
      <c r="AD21" s="63" t="s">
        <v>25</v>
      </c>
      <c r="AE21" s="63" t="str">
        <f>HLOOKUP(M7VC!$AD$53,'M7VC-spec'!$T$19:$W$25,3,0)</f>
        <v>-</v>
      </c>
      <c r="AF21" s="196"/>
      <c r="AG21" s="196"/>
      <c r="AI21" s="196"/>
      <c r="AJ21" s="196"/>
      <c r="AK21" s="196"/>
      <c r="AS21" s="188"/>
      <c r="AT21" s="188"/>
    </row>
    <row r="22" spans="1:46" s="195" customFormat="1">
      <c r="A22" s="1"/>
      <c r="B22" s="240" t="s">
        <v>26</v>
      </c>
      <c r="C22" s="239"/>
      <c r="D22" s="13" t="s">
        <v>762</v>
      </c>
      <c r="E22" s="12"/>
      <c r="F22" s="12"/>
      <c r="G22" s="12"/>
      <c r="H22" s="12"/>
      <c r="I22" s="12"/>
      <c r="J22" s="12"/>
      <c r="K22" s="303"/>
      <c r="L22" s="300"/>
      <c r="M22" s="13" t="s">
        <v>3</v>
      </c>
      <c r="N22" s="12"/>
      <c r="O22" s="12"/>
      <c r="P22" s="12"/>
      <c r="Q22" s="12"/>
      <c r="R22" s="12"/>
      <c r="S22" s="12"/>
      <c r="T22" s="252" t="s">
        <v>749</v>
      </c>
      <c r="U22" s="252" t="s">
        <v>749</v>
      </c>
      <c r="V22" s="63" t="s">
        <v>528</v>
      </c>
      <c r="W22" s="252" t="s">
        <v>749</v>
      </c>
      <c r="X22" s="283"/>
      <c r="Y22" s="283"/>
      <c r="Z22" s="283"/>
      <c r="AA22" s="58"/>
      <c r="AB22" s="179"/>
      <c r="AC22" s="58"/>
      <c r="AD22" s="63" t="s">
        <v>26</v>
      </c>
      <c r="AE22" s="63" t="str">
        <f>HLOOKUP(M7VC!$AD$53,'M7VC-spec'!$T$19:$W$25,4,0)</f>
        <v>●</v>
      </c>
      <c r="AG22" s="196"/>
      <c r="AK22" s="196"/>
      <c r="AS22" s="188"/>
      <c r="AT22" s="188"/>
    </row>
    <row r="23" spans="1:46" s="195" customFormat="1">
      <c r="A23" s="1"/>
      <c r="B23" s="240" t="s">
        <v>27</v>
      </c>
      <c r="C23" s="239"/>
      <c r="D23" s="13" t="s">
        <v>762</v>
      </c>
      <c r="E23" s="12"/>
      <c r="F23" s="12"/>
      <c r="G23" s="12"/>
      <c r="H23" s="12"/>
      <c r="I23" s="12"/>
      <c r="J23" s="12"/>
      <c r="K23" s="303"/>
      <c r="L23" s="300"/>
      <c r="M23" s="13" t="s">
        <v>632</v>
      </c>
      <c r="N23" s="12"/>
      <c r="O23" s="12"/>
      <c r="P23" s="12"/>
      <c r="Q23" s="12"/>
      <c r="R23" s="12"/>
      <c r="S23" s="12"/>
      <c r="T23" s="252" t="s">
        <v>749</v>
      </c>
      <c r="U23" s="252" t="s">
        <v>749</v>
      </c>
      <c r="V23" s="233" t="s">
        <v>750</v>
      </c>
      <c r="W23" s="252" t="s">
        <v>749</v>
      </c>
      <c r="X23" s="283"/>
      <c r="Y23" s="283"/>
      <c r="Z23" s="283"/>
      <c r="AA23" s="58"/>
      <c r="AB23" s="179"/>
      <c r="AC23" s="58"/>
      <c r="AD23" s="63" t="s">
        <v>27</v>
      </c>
      <c r="AE23" s="63" t="str">
        <f>HLOOKUP(M7VC!$AD$53,'M7VC-spec'!$T$19:$W$25,5,0)</f>
        <v>○</v>
      </c>
      <c r="AF23" s="196"/>
      <c r="AG23" s="196"/>
      <c r="AI23" s="196"/>
      <c r="AJ23" s="196"/>
      <c r="AK23" s="196"/>
      <c r="AS23" s="188"/>
      <c r="AT23" s="188"/>
    </row>
    <row r="24" spans="1:46" s="195" customFormat="1">
      <c r="A24" s="1"/>
      <c r="B24" s="240" t="s">
        <v>68</v>
      </c>
      <c r="C24" s="239"/>
      <c r="D24" s="13" t="s">
        <v>762</v>
      </c>
      <c r="E24" s="12"/>
      <c r="F24" s="12"/>
      <c r="G24" s="12"/>
      <c r="H24" s="12"/>
      <c r="I24" s="12"/>
      <c r="J24" s="12"/>
      <c r="K24" s="303"/>
      <c r="L24" s="300"/>
      <c r="M24" s="13" t="s">
        <v>764</v>
      </c>
      <c r="N24" s="12"/>
      <c r="O24" s="12"/>
      <c r="P24" s="12"/>
      <c r="Q24" s="12"/>
      <c r="R24" s="12"/>
      <c r="S24" s="14"/>
      <c r="T24" s="252" t="s">
        <v>749</v>
      </c>
      <c r="U24" s="252" t="s">
        <v>749</v>
      </c>
      <c r="V24" s="233" t="s">
        <v>750</v>
      </c>
      <c r="W24" s="252" t="s">
        <v>749</v>
      </c>
      <c r="X24" s="283"/>
      <c r="Y24" s="283"/>
      <c r="Z24" s="283"/>
      <c r="AA24" s="58"/>
      <c r="AB24" s="179"/>
      <c r="AC24" s="58"/>
      <c r="AD24" s="63" t="s">
        <v>68</v>
      </c>
      <c r="AE24" s="63" t="str">
        <f>HLOOKUP(M7VC!$AD$53,'M7VC-spec'!$T$19:$W$25,6,0)</f>
        <v>○</v>
      </c>
      <c r="AF24" s="196"/>
      <c r="AG24" s="196"/>
      <c r="AI24" s="196"/>
      <c r="AJ24" s="196"/>
      <c r="AK24" s="196"/>
      <c r="AS24" s="188"/>
      <c r="AT24" s="188"/>
    </row>
    <row r="25" spans="1:46" s="195" customFormat="1">
      <c r="A25" s="1"/>
      <c r="B25" s="240" t="s">
        <v>172</v>
      </c>
      <c r="C25" s="239"/>
      <c r="D25" s="13"/>
      <c r="E25" s="12"/>
      <c r="F25" s="12"/>
      <c r="G25" s="303"/>
      <c r="H25" s="303"/>
      <c r="I25" s="12"/>
      <c r="J25" s="12"/>
      <c r="K25" s="303"/>
      <c r="L25" s="300"/>
      <c r="M25" s="13"/>
      <c r="N25" s="12"/>
      <c r="O25" s="12"/>
      <c r="P25" s="12"/>
      <c r="Q25" s="12"/>
      <c r="R25" s="12"/>
      <c r="S25" s="14"/>
      <c r="T25" s="265" t="s">
        <v>749</v>
      </c>
      <c r="U25" s="63" t="s">
        <v>144</v>
      </c>
      <c r="V25" s="63" t="s">
        <v>144</v>
      </c>
      <c r="W25" s="63" t="s">
        <v>144</v>
      </c>
      <c r="X25" s="201"/>
      <c r="Y25" s="201"/>
      <c r="Z25" s="201"/>
      <c r="AA25" s="58"/>
      <c r="AB25" s="179"/>
      <c r="AC25" s="58"/>
      <c r="AD25" s="63" t="s">
        <v>172</v>
      </c>
      <c r="AE25" s="63" t="str">
        <f>HLOOKUP(M7VC!$AD$53,'M7VC-spec'!$T$19:$W$25,7,0)</f>
        <v>-</v>
      </c>
      <c r="AF25" s="196"/>
      <c r="AG25" s="196"/>
      <c r="AI25" s="196"/>
      <c r="AJ25" s="196"/>
      <c r="AK25" s="196"/>
      <c r="AS25" s="188"/>
      <c r="AT25" s="188"/>
    </row>
    <row r="26" spans="1:46" s="195" customFormat="1">
      <c r="A26" s="1"/>
      <c r="B26" s="2"/>
      <c r="C26" s="2"/>
      <c r="D26" s="2"/>
      <c r="E26" s="2"/>
      <c r="F26" s="2"/>
      <c r="G26" s="2"/>
      <c r="H26" s="2"/>
      <c r="I26" s="2"/>
      <c r="J26" s="247"/>
      <c r="K26" s="2"/>
      <c r="L26" s="2"/>
      <c r="M26" s="247"/>
      <c r="N26" s="247"/>
      <c r="O26" s="247"/>
      <c r="P26" s="247"/>
      <c r="Q26" s="1"/>
      <c r="R26" s="1"/>
      <c r="S26" s="1"/>
      <c r="T26" s="1"/>
      <c r="U26" s="2"/>
      <c r="V26" s="2"/>
      <c r="W26" s="47"/>
      <c r="X26" s="47"/>
      <c r="Y26" s="47"/>
      <c r="Z26" s="47"/>
      <c r="AA26" s="59"/>
      <c r="AB26" s="180"/>
      <c r="AC26" s="59"/>
      <c r="AG26" s="196"/>
      <c r="AH26" s="196"/>
      <c r="AS26" s="188"/>
      <c r="AT26" s="188"/>
    </row>
    <row r="27" spans="1:46" s="195" customFormat="1">
      <c r="A27" s="1">
        <v>5</v>
      </c>
      <c r="B27" s="2" t="s">
        <v>28</v>
      </c>
      <c r="C27" s="2"/>
      <c r="D27" s="2"/>
      <c r="E27" s="2"/>
      <c r="F27" s="2"/>
      <c r="G27" s="2"/>
      <c r="H27" s="2"/>
      <c r="I27" s="2"/>
      <c r="J27" s="1"/>
      <c r="K27" s="1"/>
      <c r="L27" s="1"/>
      <c r="M27" s="1"/>
      <c r="N27" s="1"/>
      <c r="O27" s="1"/>
      <c r="P27" s="247"/>
      <c r="Q27" s="247"/>
      <c r="R27" s="2"/>
      <c r="S27" s="2"/>
      <c r="T27" s="2"/>
      <c r="U27" s="1"/>
      <c r="V27" s="1"/>
      <c r="W27" s="61"/>
      <c r="X27" s="61"/>
      <c r="Y27" s="61"/>
      <c r="Z27" s="61"/>
      <c r="AA27" s="59"/>
      <c r="AB27" s="180"/>
      <c r="AC27" s="59"/>
      <c r="AG27" s="196"/>
      <c r="AH27" s="196"/>
      <c r="AS27" s="188"/>
      <c r="AT27" s="188"/>
    </row>
    <row r="28" spans="1:46" s="195" customFormat="1">
      <c r="A28" s="1"/>
      <c r="B28" s="302"/>
      <c r="C28" s="300"/>
      <c r="D28" s="13" t="s">
        <v>29</v>
      </c>
      <c r="E28" s="12"/>
      <c r="F28" s="12"/>
      <c r="G28" s="12"/>
      <c r="H28" s="12"/>
      <c r="I28" s="12"/>
      <c r="J28" s="242"/>
      <c r="K28" s="303"/>
      <c r="L28" s="300"/>
      <c r="M28" s="13" t="s">
        <v>30</v>
      </c>
      <c r="N28" s="242"/>
      <c r="O28" s="242"/>
      <c r="P28" s="242"/>
      <c r="Q28" s="12"/>
      <c r="R28" s="242"/>
      <c r="S28" s="242"/>
      <c r="T28" s="62">
        <v>85</v>
      </c>
      <c r="U28" s="62">
        <v>112</v>
      </c>
      <c r="V28" s="63">
        <v>160</v>
      </c>
      <c r="W28" s="63">
        <v>212</v>
      </c>
      <c r="X28" s="201"/>
      <c r="Y28" s="201"/>
      <c r="Z28" s="201"/>
      <c r="AA28" s="59"/>
      <c r="AB28" s="180"/>
      <c r="AC28" s="59"/>
      <c r="AF28" s="196"/>
      <c r="AG28" s="196"/>
      <c r="AH28" s="196"/>
      <c r="AS28" s="188"/>
      <c r="AT28" s="188"/>
    </row>
    <row r="29" spans="1:46" s="195" customFormat="1">
      <c r="A29" s="1"/>
      <c r="B29" s="240">
        <v>1</v>
      </c>
      <c r="C29" s="239"/>
      <c r="D29" s="13" t="s">
        <v>134</v>
      </c>
      <c r="E29" s="12"/>
      <c r="F29" s="12"/>
      <c r="G29" s="12"/>
      <c r="H29" s="12"/>
      <c r="I29" s="12"/>
      <c r="J29" s="242"/>
      <c r="K29" s="303"/>
      <c r="L29" s="300"/>
      <c r="M29" s="13" t="s">
        <v>137</v>
      </c>
      <c r="N29" s="242"/>
      <c r="O29" s="242"/>
      <c r="P29" s="242"/>
      <c r="Q29" s="12"/>
      <c r="R29" s="242"/>
      <c r="S29" s="242"/>
      <c r="T29" s="252" t="s">
        <v>749</v>
      </c>
      <c r="U29" s="252" t="s">
        <v>749</v>
      </c>
      <c r="V29" s="233" t="s">
        <v>750</v>
      </c>
      <c r="W29" s="252" t="s">
        <v>749</v>
      </c>
      <c r="X29" s="283"/>
      <c r="Y29" s="283"/>
      <c r="Z29" s="283"/>
      <c r="AA29" s="59"/>
      <c r="AB29" s="180"/>
      <c r="AC29" s="59"/>
      <c r="AD29" s="63">
        <v>1</v>
      </c>
      <c r="AE29" s="63" t="str">
        <f>HLOOKUP(M7VC!$AD$53,'M7VC-spec'!T28:W32,2,0)</f>
        <v>○</v>
      </c>
      <c r="AF29" s="197" t="str">
        <f>VLOOKUP(M7VC!AD59,AD29:AE30,2,0)</f>
        <v>●</v>
      </c>
      <c r="AG29" s="196"/>
      <c r="AH29" s="196"/>
      <c r="AS29" s="188"/>
      <c r="AT29" s="188"/>
    </row>
    <row r="30" spans="1:46" s="195" customFormat="1">
      <c r="A30" s="1"/>
      <c r="B30" s="240">
        <v>2</v>
      </c>
      <c r="C30" s="239"/>
      <c r="D30" s="13" t="s">
        <v>134</v>
      </c>
      <c r="E30" s="12"/>
      <c r="F30" s="12"/>
      <c r="G30" s="12"/>
      <c r="H30" s="12"/>
      <c r="I30" s="12"/>
      <c r="J30" s="242"/>
      <c r="K30" s="303"/>
      <c r="L30" s="300"/>
      <c r="M30" s="13" t="s">
        <v>638</v>
      </c>
      <c r="N30" s="242"/>
      <c r="O30" s="242"/>
      <c r="P30" s="242"/>
      <c r="Q30" s="12"/>
      <c r="R30" s="242"/>
      <c r="S30" s="242"/>
      <c r="T30" s="252" t="s">
        <v>749</v>
      </c>
      <c r="U30" s="252" t="s">
        <v>749</v>
      </c>
      <c r="V30" s="252" t="s">
        <v>749</v>
      </c>
      <c r="W30" s="252" t="s">
        <v>749</v>
      </c>
      <c r="X30" s="283"/>
      <c r="Y30" s="283"/>
      <c r="Z30" s="283"/>
      <c r="AA30" s="59"/>
      <c r="AB30" s="180"/>
      <c r="AC30" s="59"/>
      <c r="AD30" s="63">
        <v>4</v>
      </c>
      <c r="AE30" s="63" t="str">
        <f>HLOOKUP(M7VC!$AD$53,'M7VC-spec'!T28:W32,5,0)</f>
        <v>●</v>
      </c>
      <c r="AF30" s="196"/>
      <c r="AG30" s="196"/>
      <c r="AH30" s="196"/>
      <c r="AS30" s="188"/>
      <c r="AT30" s="188"/>
    </row>
    <row r="31" spans="1:46" s="195" customFormat="1">
      <c r="A31" s="1"/>
      <c r="B31" s="240">
        <v>3</v>
      </c>
      <c r="C31" s="239"/>
      <c r="D31" s="13" t="s">
        <v>135</v>
      </c>
      <c r="E31" s="12"/>
      <c r="F31" s="12"/>
      <c r="G31" s="12"/>
      <c r="H31" s="12"/>
      <c r="I31" s="12"/>
      <c r="J31" s="242"/>
      <c r="K31" s="303"/>
      <c r="L31" s="300"/>
      <c r="M31" s="13" t="s">
        <v>638</v>
      </c>
      <c r="N31" s="242"/>
      <c r="O31" s="242"/>
      <c r="P31" s="242"/>
      <c r="Q31" s="12"/>
      <c r="R31" s="242"/>
      <c r="S31" s="242"/>
      <c r="T31" s="252" t="s">
        <v>749</v>
      </c>
      <c r="U31" s="252" t="s">
        <v>749</v>
      </c>
      <c r="V31" s="252" t="s">
        <v>749</v>
      </c>
      <c r="W31" s="252" t="s">
        <v>749</v>
      </c>
      <c r="X31" s="283"/>
      <c r="Y31" s="283"/>
      <c r="Z31" s="283"/>
      <c r="AA31" s="59"/>
      <c r="AB31" s="180"/>
      <c r="AC31" s="59"/>
      <c r="AG31" s="196"/>
      <c r="AH31" s="196"/>
      <c r="AS31" s="188"/>
      <c r="AT31" s="188"/>
    </row>
    <row r="32" spans="1:46" s="195" customFormat="1">
      <c r="A32" s="1"/>
      <c r="B32" s="240">
        <v>4</v>
      </c>
      <c r="C32" s="239"/>
      <c r="D32" s="13" t="s">
        <v>136</v>
      </c>
      <c r="E32" s="12"/>
      <c r="F32" s="12"/>
      <c r="G32" s="12"/>
      <c r="H32" s="12"/>
      <c r="I32" s="12"/>
      <c r="J32" s="242"/>
      <c r="K32" s="303"/>
      <c r="L32" s="300"/>
      <c r="M32" s="13" t="s">
        <v>638</v>
      </c>
      <c r="N32" s="242"/>
      <c r="O32" s="242"/>
      <c r="P32" s="242"/>
      <c r="Q32" s="12"/>
      <c r="R32" s="242"/>
      <c r="S32" s="242"/>
      <c r="T32" s="252" t="s">
        <v>749</v>
      </c>
      <c r="U32" s="252" t="s">
        <v>749</v>
      </c>
      <c r="V32" s="63" t="s">
        <v>528</v>
      </c>
      <c r="W32" s="252" t="s">
        <v>749</v>
      </c>
      <c r="X32" s="283"/>
      <c r="Y32" s="283"/>
      <c r="Z32" s="283"/>
      <c r="AA32" s="57"/>
      <c r="AB32" s="178"/>
      <c r="AC32" s="57"/>
      <c r="AG32" s="196"/>
      <c r="AH32" s="196"/>
      <c r="AS32" s="188"/>
      <c r="AT32" s="188"/>
    </row>
    <row r="33" spans="1:46" s="195" customFormat="1">
      <c r="A33" s="1"/>
      <c r="B33" s="247"/>
      <c r="C33" s="15"/>
      <c r="D33" s="15"/>
      <c r="E33" s="15"/>
      <c r="F33" s="15"/>
      <c r="G33" s="15"/>
      <c r="H33" s="247"/>
      <c r="I33" s="2"/>
      <c r="J33" s="247"/>
      <c r="K33" s="247"/>
      <c r="L33" s="247"/>
      <c r="M33" s="247"/>
      <c r="N33" s="247"/>
      <c r="O33" s="247"/>
      <c r="P33" s="247"/>
      <c r="Q33" s="247"/>
      <c r="R33" s="247"/>
      <c r="S33" s="247"/>
      <c r="T33" s="247"/>
      <c r="U33" s="247"/>
      <c r="V33" s="247"/>
      <c r="W33" s="61"/>
      <c r="X33" s="61"/>
      <c r="Y33" s="61"/>
      <c r="Z33" s="61"/>
      <c r="AA33" s="57"/>
      <c r="AB33" s="178"/>
      <c r="AC33" s="57"/>
      <c r="AG33" s="196"/>
      <c r="AH33" s="196"/>
      <c r="AS33" s="188"/>
      <c r="AT33" s="188"/>
    </row>
    <row r="34" spans="1:46" s="195" customFormat="1">
      <c r="A34" s="1">
        <v>6</v>
      </c>
      <c r="B34" s="2" t="s">
        <v>31</v>
      </c>
      <c r="C34" s="15"/>
      <c r="D34" s="15"/>
      <c r="E34" s="15"/>
      <c r="F34" s="15"/>
      <c r="G34" s="15"/>
      <c r="H34" s="15"/>
      <c r="I34" s="15"/>
      <c r="J34" s="15"/>
      <c r="K34" s="349"/>
      <c r="L34" s="349"/>
      <c r="M34" s="350"/>
      <c r="N34" s="350"/>
      <c r="O34" s="248"/>
      <c r="P34" s="248"/>
      <c r="Q34" s="248"/>
      <c r="R34" s="248"/>
      <c r="S34" s="248"/>
      <c r="T34" s="248"/>
      <c r="U34" s="1"/>
      <c r="V34" s="1"/>
      <c r="W34" s="60"/>
      <c r="X34" s="60"/>
      <c r="Y34" s="60"/>
      <c r="Z34" s="60"/>
      <c r="AA34" s="59"/>
      <c r="AB34" s="180"/>
      <c r="AC34" s="59"/>
      <c r="AG34" s="196"/>
      <c r="AH34" s="196"/>
      <c r="AS34" s="188"/>
      <c r="AT34" s="188"/>
    </row>
    <row r="35" spans="1:46" s="195" customFormat="1">
      <c r="A35" s="1"/>
      <c r="B35" s="16"/>
      <c r="C35" s="12"/>
      <c r="D35" s="13" t="s">
        <v>32</v>
      </c>
      <c r="E35" s="12"/>
      <c r="F35" s="12"/>
      <c r="G35" s="12"/>
      <c r="H35" s="12"/>
      <c r="I35" s="12"/>
      <c r="J35" s="12"/>
      <c r="K35" s="242"/>
      <c r="L35" s="242"/>
      <c r="M35" s="17" t="s">
        <v>33</v>
      </c>
      <c r="N35" s="242"/>
      <c r="O35" s="242"/>
      <c r="P35" s="242"/>
      <c r="Q35" s="242"/>
      <c r="R35" s="242"/>
      <c r="S35" s="239"/>
      <c r="T35" s="63">
        <v>85</v>
      </c>
      <c r="U35" s="63">
        <v>112</v>
      </c>
      <c r="V35" s="63">
        <v>160</v>
      </c>
      <c r="W35" s="63">
        <v>212</v>
      </c>
      <c r="X35" s="201"/>
      <c r="Y35" s="201"/>
      <c r="Z35" s="201"/>
      <c r="AA35" s="59"/>
      <c r="AB35" s="180"/>
      <c r="AC35" s="59"/>
      <c r="AG35" s="196"/>
      <c r="AH35" s="196"/>
      <c r="AS35" s="188"/>
      <c r="AT35" s="188"/>
    </row>
    <row r="36" spans="1:46" s="195" customFormat="1">
      <c r="A36" s="1"/>
      <c r="B36" s="240">
        <v>1</v>
      </c>
      <c r="C36" s="12"/>
      <c r="D36" s="13" t="s">
        <v>34</v>
      </c>
      <c r="E36" s="12"/>
      <c r="F36" s="12"/>
      <c r="G36" s="12"/>
      <c r="H36" s="12"/>
      <c r="I36" s="12"/>
      <c r="J36" s="12"/>
      <c r="K36" s="242"/>
      <c r="L36" s="242"/>
      <c r="M36" s="245" t="s">
        <v>140</v>
      </c>
      <c r="N36" s="248"/>
      <c r="O36" s="248"/>
      <c r="P36" s="248"/>
      <c r="Q36" s="248"/>
      <c r="R36" s="248"/>
      <c r="S36" s="39"/>
      <c r="T36" s="63" t="s">
        <v>144</v>
      </c>
      <c r="U36" s="63" t="s">
        <v>144</v>
      </c>
      <c r="V36" s="63" t="s">
        <v>144</v>
      </c>
      <c r="W36" s="63" t="s">
        <v>1</v>
      </c>
      <c r="X36" s="201"/>
      <c r="Y36" s="201"/>
      <c r="Z36" s="201"/>
      <c r="AA36" s="59"/>
      <c r="AB36" s="180"/>
      <c r="AC36" s="59"/>
      <c r="AD36" s="63">
        <v>1</v>
      </c>
      <c r="AE36" s="63" t="str">
        <f>HLOOKUP(M7VC!$AD$53,'M7VC-spec'!$T$35:$W$44,2,0)</f>
        <v>-</v>
      </c>
      <c r="AF36" s="197" t="str">
        <f>VLOOKUP(M7VC!AD62,AD36:AE43,2,0)</f>
        <v>●</v>
      </c>
      <c r="AG36" s="196"/>
      <c r="AH36" s="196"/>
      <c r="AS36" s="188"/>
      <c r="AT36" s="188"/>
    </row>
    <row r="37" spans="1:46" s="195" customFormat="1">
      <c r="A37" s="1"/>
      <c r="B37" s="240">
        <v>2</v>
      </c>
      <c r="C37" s="239"/>
      <c r="D37" s="17" t="s">
        <v>34</v>
      </c>
      <c r="E37" s="11"/>
      <c r="F37" s="11"/>
      <c r="G37" s="11"/>
      <c r="H37" s="11"/>
      <c r="I37" s="11"/>
      <c r="J37" s="11"/>
      <c r="K37" s="12"/>
      <c r="L37" s="11"/>
      <c r="M37" s="18" t="s">
        <v>141</v>
      </c>
      <c r="N37" s="11"/>
      <c r="O37" s="11"/>
      <c r="P37" s="11"/>
      <c r="Q37" s="11"/>
      <c r="R37" s="11"/>
      <c r="S37" s="19"/>
      <c r="T37" s="252" t="s">
        <v>749</v>
      </c>
      <c r="U37" s="252" t="s">
        <v>749</v>
      </c>
      <c r="V37" s="233" t="s">
        <v>750</v>
      </c>
      <c r="W37" s="252" t="s">
        <v>749</v>
      </c>
      <c r="X37" s="283"/>
      <c r="Y37" s="283"/>
      <c r="Z37" s="283"/>
      <c r="AA37" s="59"/>
      <c r="AB37" s="180"/>
      <c r="AC37" s="59"/>
      <c r="AD37" s="63">
        <v>2</v>
      </c>
      <c r="AE37" s="63" t="str">
        <f>HLOOKUP(M7VC!$AD$53,'M7VC-spec'!$T$35:$W$44,3,0)</f>
        <v>○</v>
      </c>
      <c r="AG37" s="196"/>
      <c r="AH37" s="196"/>
      <c r="AS37" s="188"/>
      <c r="AT37" s="188"/>
    </row>
    <row r="38" spans="1:46" s="195" customFormat="1">
      <c r="A38" s="1"/>
      <c r="B38" s="240">
        <v>3</v>
      </c>
      <c r="C38" s="239"/>
      <c r="D38" s="17" t="s">
        <v>34</v>
      </c>
      <c r="E38" s="11"/>
      <c r="F38" s="11"/>
      <c r="G38" s="11"/>
      <c r="H38" s="11"/>
      <c r="I38" s="11"/>
      <c r="J38" s="11"/>
      <c r="K38" s="11"/>
      <c r="L38" s="11"/>
      <c r="M38" s="20" t="s">
        <v>5</v>
      </c>
      <c r="N38" s="11"/>
      <c r="O38" s="11"/>
      <c r="P38" s="11"/>
      <c r="Q38" s="11"/>
      <c r="R38" s="11"/>
      <c r="S38" s="19"/>
      <c r="T38" s="252" t="s">
        <v>749</v>
      </c>
      <c r="U38" s="252" t="s">
        <v>749</v>
      </c>
      <c r="V38" s="233" t="s">
        <v>750</v>
      </c>
      <c r="W38" s="252" t="s">
        <v>749</v>
      </c>
      <c r="X38" s="283"/>
      <c r="Y38" s="283"/>
      <c r="Z38" s="283"/>
      <c r="AA38" s="59"/>
      <c r="AB38" s="180"/>
      <c r="AC38" s="59"/>
      <c r="AD38" s="63">
        <v>3</v>
      </c>
      <c r="AE38" s="63" t="str">
        <f>HLOOKUP(M7VC!$AD$53,'M7VC-spec'!$T$35:$W$44,4,0)</f>
        <v>○</v>
      </c>
      <c r="AF38" s="196"/>
      <c r="AG38" s="196"/>
      <c r="AH38" s="196"/>
      <c r="AS38" s="188"/>
      <c r="AT38" s="188"/>
    </row>
    <row r="39" spans="1:46" s="195" customFormat="1">
      <c r="A39" s="1"/>
      <c r="B39" s="240">
        <v>4</v>
      </c>
      <c r="C39" s="239"/>
      <c r="D39" s="17" t="s">
        <v>34</v>
      </c>
      <c r="E39" s="11"/>
      <c r="F39" s="11"/>
      <c r="G39" s="11"/>
      <c r="H39" s="11"/>
      <c r="I39" s="11"/>
      <c r="J39" s="11"/>
      <c r="K39" s="11"/>
      <c r="L39" s="11"/>
      <c r="M39" s="18" t="s">
        <v>174</v>
      </c>
      <c r="N39" s="11"/>
      <c r="O39" s="11"/>
      <c r="P39" s="11"/>
      <c r="Q39" s="11"/>
      <c r="R39" s="11"/>
      <c r="S39" s="19"/>
      <c r="T39" s="63" t="s">
        <v>144</v>
      </c>
      <c r="U39" s="63" t="s">
        <v>1</v>
      </c>
      <c r="V39" s="63" t="s">
        <v>144</v>
      </c>
      <c r="W39" s="63" t="s">
        <v>1</v>
      </c>
      <c r="X39" s="201"/>
      <c r="Y39" s="201"/>
      <c r="Z39" s="201"/>
      <c r="AA39" s="59"/>
      <c r="AB39" s="180"/>
      <c r="AC39" s="59"/>
      <c r="AD39" s="63">
        <v>4</v>
      </c>
      <c r="AE39" s="63" t="str">
        <f>HLOOKUP(M7VC!$AD$53,'M7VC-spec'!$T$35:$W$44,5,0)</f>
        <v>-</v>
      </c>
      <c r="AF39" s="196"/>
      <c r="AG39" s="196"/>
      <c r="AH39" s="196"/>
      <c r="AS39" s="188"/>
      <c r="AT39" s="188"/>
    </row>
    <row r="40" spans="1:46" s="195" customFormat="1">
      <c r="A40" s="1"/>
      <c r="B40" s="240">
        <v>5</v>
      </c>
      <c r="C40" s="239"/>
      <c r="D40" s="17" t="s">
        <v>35</v>
      </c>
      <c r="E40" s="11"/>
      <c r="F40" s="11"/>
      <c r="G40" s="11"/>
      <c r="H40" s="11"/>
      <c r="I40" s="11"/>
      <c r="J40" s="11"/>
      <c r="K40" s="11"/>
      <c r="L40" s="11"/>
      <c r="M40" s="20" t="s">
        <v>142</v>
      </c>
      <c r="N40" s="11"/>
      <c r="O40" s="11"/>
      <c r="P40" s="11"/>
      <c r="Q40" s="11"/>
      <c r="R40" s="11"/>
      <c r="S40" s="19"/>
      <c r="T40" s="63" t="s">
        <v>144</v>
      </c>
      <c r="U40" s="63" t="s">
        <v>1</v>
      </c>
      <c r="V40" s="63" t="s">
        <v>144</v>
      </c>
      <c r="W40" s="63" t="s">
        <v>1</v>
      </c>
      <c r="X40" s="201"/>
      <c r="Y40" s="201"/>
      <c r="Z40" s="201"/>
      <c r="AA40" s="59"/>
      <c r="AB40" s="180"/>
      <c r="AC40" s="59"/>
      <c r="AD40" s="63">
        <v>5</v>
      </c>
      <c r="AE40" s="63" t="str">
        <f>HLOOKUP(M7VC!$AD$53,'M7VC-spec'!$T$35:$W$44,6,0)</f>
        <v>-</v>
      </c>
      <c r="AF40" s="196"/>
      <c r="AG40" s="196"/>
      <c r="AH40" s="196"/>
      <c r="AS40" s="188"/>
      <c r="AT40" s="188"/>
    </row>
    <row r="41" spans="1:46" s="195" customFormat="1">
      <c r="A41" s="1"/>
      <c r="B41" s="240">
        <v>6</v>
      </c>
      <c r="C41" s="239"/>
      <c r="D41" s="17" t="s">
        <v>35</v>
      </c>
      <c r="E41" s="11"/>
      <c r="F41" s="11"/>
      <c r="G41" s="11"/>
      <c r="H41" s="11"/>
      <c r="I41" s="11"/>
      <c r="J41" s="11"/>
      <c r="K41" s="11"/>
      <c r="L41" s="11"/>
      <c r="M41" s="20" t="s">
        <v>36</v>
      </c>
      <c r="N41" s="11"/>
      <c r="O41" s="11"/>
      <c r="P41" s="11"/>
      <c r="Q41" s="11"/>
      <c r="R41" s="11"/>
      <c r="S41" s="19"/>
      <c r="T41" s="63" t="s">
        <v>144</v>
      </c>
      <c r="U41" s="63" t="s">
        <v>1</v>
      </c>
      <c r="V41" s="63" t="s">
        <v>144</v>
      </c>
      <c r="W41" s="63" t="s">
        <v>1</v>
      </c>
      <c r="X41" s="201"/>
      <c r="Y41" s="201"/>
      <c r="Z41" s="201"/>
      <c r="AA41" s="59"/>
      <c r="AB41" s="180"/>
      <c r="AC41" s="59"/>
      <c r="AD41" s="63">
        <v>6</v>
      </c>
      <c r="AE41" s="63" t="str">
        <f>HLOOKUP(M7VC!$AD$53,'M7VC-spec'!$T$35:$W$44,7,0)</f>
        <v>-</v>
      </c>
      <c r="AF41" s="196"/>
      <c r="AG41" s="196"/>
      <c r="AH41" s="196"/>
      <c r="AS41" s="188"/>
      <c r="AT41" s="188"/>
    </row>
    <row r="42" spans="1:46" s="195" customFormat="1">
      <c r="A42" s="1"/>
      <c r="B42" s="240">
        <v>7</v>
      </c>
      <c r="C42" s="239"/>
      <c r="D42" s="17" t="s">
        <v>35</v>
      </c>
      <c r="E42" s="11"/>
      <c r="F42" s="11"/>
      <c r="G42" s="11"/>
      <c r="H42" s="11"/>
      <c r="I42" s="11"/>
      <c r="J42" s="11"/>
      <c r="K42" s="11"/>
      <c r="L42" s="11"/>
      <c r="M42" s="18" t="s">
        <v>37</v>
      </c>
      <c r="N42" s="11"/>
      <c r="O42" s="11"/>
      <c r="P42" s="11"/>
      <c r="Q42" s="11"/>
      <c r="R42" s="11"/>
      <c r="S42" s="19"/>
      <c r="T42" s="252" t="s">
        <v>749</v>
      </c>
      <c r="U42" s="252" t="s">
        <v>749</v>
      </c>
      <c r="V42" s="63" t="s">
        <v>528</v>
      </c>
      <c r="W42" s="252" t="s">
        <v>749</v>
      </c>
      <c r="X42" s="283"/>
      <c r="Y42" s="283"/>
      <c r="Z42" s="283"/>
      <c r="AA42" s="59"/>
      <c r="AB42" s="180"/>
      <c r="AC42" s="59"/>
      <c r="AD42" s="63">
        <v>7</v>
      </c>
      <c r="AE42" s="63" t="str">
        <f>HLOOKUP(M7VC!$AD$53,'M7VC-spec'!$T$35:$W$44,8,0)</f>
        <v>●</v>
      </c>
      <c r="AF42" s="196"/>
      <c r="AG42" s="196"/>
      <c r="AH42" s="196"/>
      <c r="AS42" s="188"/>
      <c r="AT42" s="188"/>
    </row>
    <row r="43" spans="1:46" s="195" customFormat="1">
      <c r="A43" s="1"/>
      <c r="B43" s="240">
        <v>8</v>
      </c>
      <c r="C43" s="239"/>
      <c r="D43" s="17" t="s">
        <v>35</v>
      </c>
      <c r="E43" s="11"/>
      <c r="F43" s="11"/>
      <c r="G43" s="11"/>
      <c r="H43" s="11"/>
      <c r="I43" s="11"/>
      <c r="J43" s="11"/>
      <c r="K43" s="11"/>
      <c r="L43" s="11"/>
      <c r="M43" s="18" t="s">
        <v>38</v>
      </c>
      <c r="N43" s="11"/>
      <c r="O43" s="11"/>
      <c r="P43" s="11"/>
      <c r="Q43" s="11"/>
      <c r="R43" s="11"/>
      <c r="S43" s="19"/>
      <c r="T43" s="252" t="s">
        <v>749</v>
      </c>
      <c r="U43" s="252" t="s">
        <v>749</v>
      </c>
      <c r="V43" s="63" t="s">
        <v>528</v>
      </c>
      <c r="W43" s="252" t="s">
        <v>749</v>
      </c>
      <c r="X43" s="283"/>
      <c r="Y43" s="283"/>
      <c r="Z43" s="283"/>
      <c r="AA43" s="59"/>
      <c r="AB43" s="180"/>
      <c r="AC43" s="59"/>
      <c r="AD43" s="63">
        <v>8</v>
      </c>
      <c r="AE43" s="63" t="str">
        <f>HLOOKUP(M7VC!$AD$53,'M7VC-spec'!$T$35:$W$44,9,0)</f>
        <v>●</v>
      </c>
      <c r="AF43" s="196"/>
      <c r="AG43" s="196"/>
      <c r="AH43" s="196"/>
      <c r="AS43" s="188"/>
      <c r="AT43" s="188"/>
    </row>
    <row r="44" spans="1:46">
      <c r="A44" s="1"/>
      <c r="B44" s="261">
        <v>9</v>
      </c>
      <c r="C44" s="260"/>
      <c r="D44" s="17" t="s">
        <v>34</v>
      </c>
      <c r="E44" s="11"/>
      <c r="F44" s="11"/>
      <c r="G44" s="11"/>
      <c r="H44" s="11"/>
      <c r="I44" s="11"/>
      <c r="J44" s="11"/>
      <c r="K44" s="11"/>
      <c r="L44" s="11"/>
      <c r="M44" s="18" t="s">
        <v>143</v>
      </c>
      <c r="N44" s="11"/>
      <c r="O44" s="11"/>
      <c r="P44" s="11"/>
      <c r="Q44" s="11"/>
      <c r="R44" s="11"/>
      <c r="S44" s="19"/>
      <c r="T44" s="262" t="s">
        <v>1</v>
      </c>
      <c r="U44" s="63" t="s">
        <v>144</v>
      </c>
      <c r="V44" s="63" t="s">
        <v>144</v>
      </c>
      <c r="W44" s="63" t="s">
        <v>1</v>
      </c>
      <c r="X44" s="201"/>
      <c r="Y44" s="201"/>
      <c r="Z44" s="201"/>
      <c r="AA44" s="59"/>
      <c r="AB44" s="180"/>
      <c r="AC44" s="59"/>
      <c r="AD44" s="63">
        <v>9</v>
      </c>
      <c r="AE44" s="63" t="str">
        <f>HLOOKUP(M7VC!$AD$53,'M7VC-spec'!$T$35:$W$44,10,0)</f>
        <v>-</v>
      </c>
      <c r="AF44" s="196"/>
      <c r="AG44" s="196"/>
      <c r="AH44" s="196"/>
    </row>
    <row r="45" spans="1:46" s="195" customFormat="1">
      <c r="A45" s="1"/>
      <c r="B45" s="247"/>
      <c r="C45" s="21"/>
      <c r="D45" s="247"/>
      <c r="E45" s="247"/>
      <c r="F45" s="247"/>
      <c r="G45" s="247"/>
      <c r="H45" s="247"/>
      <c r="I45" s="247"/>
      <c r="J45" s="247"/>
      <c r="K45" s="247"/>
      <c r="L45" s="247"/>
      <c r="M45" s="247"/>
      <c r="N45" s="247"/>
      <c r="O45" s="247"/>
      <c r="P45" s="247"/>
      <c r="Q45" s="247"/>
      <c r="R45" s="247"/>
      <c r="S45" s="1"/>
      <c r="T45" s="1"/>
      <c r="U45" s="247"/>
      <c r="V45" s="247"/>
      <c r="W45" s="78"/>
      <c r="X45" s="78"/>
      <c r="Y45" s="78"/>
      <c r="Z45" s="78"/>
      <c r="AA45" s="59"/>
      <c r="AB45" s="180"/>
      <c r="AC45" s="59"/>
      <c r="AG45" s="196"/>
      <c r="AS45" s="188"/>
      <c r="AT45" s="188"/>
    </row>
    <row r="46" spans="1:46" s="195" customFormat="1">
      <c r="A46" s="1">
        <v>7</v>
      </c>
      <c r="B46" s="2" t="s">
        <v>39</v>
      </c>
      <c r="C46" s="2"/>
      <c r="D46" s="1"/>
      <c r="E46" s="2"/>
      <c r="F46" s="2"/>
      <c r="G46" s="6"/>
      <c r="H46" s="2"/>
      <c r="I46" s="2"/>
      <c r="J46" s="1"/>
      <c r="K46" s="1"/>
      <c r="L46" s="1"/>
      <c r="M46" s="1"/>
      <c r="N46" s="1"/>
      <c r="O46" s="1"/>
      <c r="P46" s="1"/>
      <c r="Q46" s="1"/>
      <c r="R46" s="1"/>
      <c r="S46" s="1"/>
      <c r="T46" s="1"/>
      <c r="U46" s="1"/>
      <c r="V46" s="1"/>
      <c r="W46" s="60"/>
      <c r="X46" s="60"/>
      <c r="Y46" s="60"/>
      <c r="Z46" s="60"/>
      <c r="AA46" s="59"/>
      <c r="AB46" s="180"/>
      <c r="AC46" s="59"/>
      <c r="AD46" s="196" t="s">
        <v>247</v>
      </c>
      <c r="AE46" s="196"/>
      <c r="AF46" s="196"/>
      <c r="AG46" s="196"/>
      <c r="AH46" s="196"/>
      <c r="AK46" s="196" t="s">
        <v>249</v>
      </c>
      <c r="AL46" s="196"/>
      <c r="AM46" s="196"/>
      <c r="AN46" s="196"/>
      <c r="AO46" s="196"/>
      <c r="AS46" s="188"/>
      <c r="AT46" s="188"/>
    </row>
    <row r="47" spans="1:46" s="195" customFormat="1">
      <c r="A47" s="1"/>
      <c r="B47" s="346" t="s">
        <v>40</v>
      </c>
      <c r="C47" s="22">
        <v>85</v>
      </c>
      <c r="D47" s="10" t="s">
        <v>533</v>
      </c>
      <c r="E47" s="239" t="s">
        <v>749</v>
      </c>
      <c r="F47" s="10" t="s">
        <v>541</v>
      </c>
      <c r="G47" s="239" t="s">
        <v>749</v>
      </c>
      <c r="H47" s="10" t="s">
        <v>542</v>
      </c>
      <c r="I47" s="239" t="s">
        <v>749</v>
      </c>
      <c r="J47" s="16" t="s">
        <v>543</v>
      </c>
      <c r="K47" s="239" t="s">
        <v>749</v>
      </c>
      <c r="L47" s="11"/>
      <c r="M47" s="11"/>
      <c r="N47" s="11"/>
      <c r="O47" s="11"/>
      <c r="P47" s="11"/>
      <c r="Q47" s="11"/>
      <c r="R47" s="10"/>
      <c r="S47" s="10"/>
      <c r="T47" s="10"/>
      <c r="U47" s="242"/>
      <c r="V47" s="239"/>
      <c r="W47" s="60"/>
      <c r="X47" s="60"/>
      <c r="Y47" s="60"/>
      <c r="Z47" s="60"/>
      <c r="AA47" s="59"/>
      <c r="AB47" s="180"/>
      <c r="AC47" s="59"/>
      <c r="AD47" s="63"/>
      <c r="AE47" s="198">
        <v>85</v>
      </c>
      <c r="AF47" s="198">
        <v>112</v>
      </c>
      <c r="AG47" s="198">
        <v>160</v>
      </c>
      <c r="AH47" s="198">
        <v>212</v>
      </c>
      <c r="AK47" s="63"/>
      <c r="AL47" s="198">
        <v>85</v>
      </c>
      <c r="AM47" s="198">
        <v>112</v>
      </c>
      <c r="AN47" s="198">
        <v>160</v>
      </c>
      <c r="AO47" s="198">
        <v>212</v>
      </c>
      <c r="AS47" s="188"/>
      <c r="AT47" s="188"/>
    </row>
    <row r="48" spans="1:46" s="195" customFormat="1">
      <c r="A48" s="1"/>
      <c r="B48" s="347"/>
      <c r="C48" s="22">
        <v>112</v>
      </c>
      <c r="D48" s="10" t="s">
        <v>41</v>
      </c>
      <c r="E48" s="239" t="s">
        <v>749</v>
      </c>
      <c r="F48" s="10" t="s">
        <v>42</v>
      </c>
      <c r="G48" s="239" t="s">
        <v>749</v>
      </c>
      <c r="H48" s="11" t="s">
        <v>43</v>
      </c>
      <c r="I48" s="239" t="s">
        <v>749</v>
      </c>
      <c r="J48" s="17" t="s">
        <v>44</v>
      </c>
      <c r="K48" s="239" t="s">
        <v>749</v>
      </c>
      <c r="L48" s="11"/>
      <c r="M48" s="11"/>
      <c r="N48" s="11"/>
      <c r="O48" s="11"/>
      <c r="P48" s="11"/>
      <c r="Q48" s="11"/>
      <c r="R48" s="10"/>
      <c r="S48" s="10"/>
      <c r="T48" s="10"/>
      <c r="U48" s="242"/>
      <c r="V48" s="239"/>
      <c r="W48" s="60"/>
      <c r="X48" s="60"/>
      <c r="Y48" s="60"/>
      <c r="Z48" s="60"/>
      <c r="AA48" s="59"/>
      <c r="AB48" s="180"/>
      <c r="AC48" s="59"/>
      <c r="AD48" s="198" t="s">
        <v>0</v>
      </c>
      <c r="AE48" s="198">
        <v>85</v>
      </c>
      <c r="AF48" s="198">
        <v>112</v>
      </c>
      <c r="AG48" s="198">
        <v>160</v>
      </c>
      <c r="AH48" s="198">
        <v>215</v>
      </c>
      <c r="AI48" s="199">
        <f>HLOOKUP(M7VC!$AD$53,$AE$47:$AH$52,2,0)</f>
        <v>160</v>
      </c>
      <c r="AK48" s="198" t="s">
        <v>0</v>
      </c>
      <c r="AL48" s="198">
        <v>51</v>
      </c>
      <c r="AM48" s="198">
        <v>68</v>
      </c>
      <c r="AN48" s="198">
        <v>96</v>
      </c>
      <c r="AO48" s="198">
        <v>86</v>
      </c>
      <c r="AP48" s="199">
        <f>HLOOKUP(M7VC!$AD$53,$AL$47:$AO$52,2,0)</f>
        <v>96</v>
      </c>
      <c r="AS48" s="188"/>
      <c r="AT48" s="188"/>
    </row>
    <row r="49" spans="1:46" s="195" customFormat="1">
      <c r="A49" s="1"/>
      <c r="B49" s="347"/>
      <c r="C49" s="239">
        <v>160</v>
      </c>
      <c r="D49" s="10" t="s">
        <v>45</v>
      </c>
      <c r="E49" s="39" t="s">
        <v>19</v>
      </c>
      <c r="F49" s="10" t="s">
        <v>46</v>
      </c>
      <c r="G49" s="39" t="s">
        <v>19</v>
      </c>
      <c r="H49" s="11" t="s">
        <v>47</v>
      </c>
      <c r="I49" s="39" t="s">
        <v>19</v>
      </c>
      <c r="J49" s="17" t="s">
        <v>48</v>
      </c>
      <c r="K49" s="39" t="s">
        <v>19</v>
      </c>
      <c r="L49" s="11"/>
      <c r="M49" s="11"/>
      <c r="N49" s="11"/>
      <c r="O49" s="11"/>
      <c r="P49" s="11"/>
      <c r="Q49" s="11"/>
      <c r="R49" s="10"/>
      <c r="S49" s="10"/>
      <c r="T49" s="10"/>
      <c r="U49" s="242"/>
      <c r="V49" s="239"/>
      <c r="W49" s="60"/>
      <c r="X49" s="60"/>
      <c r="Y49" s="60"/>
      <c r="Z49" s="60"/>
      <c r="AA49" s="59"/>
      <c r="AB49" s="180"/>
      <c r="AC49" s="59"/>
      <c r="AD49" s="198" t="s">
        <v>25</v>
      </c>
      <c r="AE49" s="198">
        <v>80</v>
      </c>
      <c r="AF49" s="198">
        <v>107</v>
      </c>
      <c r="AG49" s="198">
        <v>155</v>
      </c>
      <c r="AH49" s="198">
        <v>200</v>
      </c>
      <c r="AI49" s="199">
        <f>HLOOKUP(M7VC!$AD$53,$AE$47:$AH$52,3,0)</f>
        <v>155</v>
      </c>
      <c r="AK49" s="198" t="s">
        <v>25</v>
      </c>
      <c r="AL49" s="198">
        <v>40</v>
      </c>
      <c r="AM49" s="198">
        <v>50</v>
      </c>
      <c r="AN49" s="198">
        <v>80</v>
      </c>
      <c r="AO49" s="198">
        <v>70</v>
      </c>
      <c r="AP49" s="199">
        <f>HLOOKUP(M7VC!$AD$53,$AL$47:$AO$52,3,0)</f>
        <v>80</v>
      </c>
      <c r="AS49" s="188"/>
      <c r="AT49" s="188"/>
    </row>
    <row r="50" spans="1:46" s="195" customFormat="1">
      <c r="A50" s="1"/>
      <c r="B50" s="348"/>
      <c r="C50" s="239">
        <v>212</v>
      </c>
      <c r="D50" s="10" t="s">
        <v>544</v>
      </c>
      <c r="E50" s="39" t="s">
        <v>749</v>
      </c>
      <c r="F50" s="10" t="s">
        <v>545</v>
      </c>
      <c r="G50" s="39" t="s">
        <v>749</v>
      </c>
      <c r="H50" s="11" t="s">
        <v>546</v>
      </c>
      <c r="I50" s="39" t="s">
        <v>749</v>
      </c>
      <c r="J50" s="17" t="s">
        <v>547</v>
      </c>
      <c r="K50" s="39" t="s">
        <v>749</v>
      </c>
      <c r="L50" s="11"/>
      <c r="M50" s="11"/>
      <c r="N50" s="11"/>
      <c r="O50" s="11"/>
      <c r="P50" s="11"/>
      <c r="Q50" s="11"/>
      <c r="R50" s="10"/>
      <c r="S50" s="10"/>
      <c r="T50" s="10"/>
      <c r="U50" s="242"/>
      <c r="V50" s="239"/>
      <c r="W50" s="60"/>
      <c r="X50" s="60"/>
      <c r="Y50" s="60"/>
      <c r="Z50" s="60"/>
      <c r="AA50" s="59"/>
      <c r="AB50" s="180"/>
      <c r="AC50" s="59"/>
      <c r="AD50" s="198" t="s">
        <v>26</v>
      </c>
      <c r="AE50" s="198">
        <v>75</v>
      </c>
      <c r="AF50" s="198">
        <v>100</v>
      </c>
      <c r="AG50" s="198">
        <v>150</v>
      </c>
      <c r="AH50" s="198">
        <v>190</v>
      </c>
      <c r="AI50" s="199">
        <f>HLOOKUP(M7VC!$AD$53,$AE$47:$AH$52,4,0)</f>
        <v>150</v>
      </c>
      <c r="AK50" s="198" t="s">
        <v>26</v>
      </c>
      <c r="AL50" s="198">
        <v>30</v>
      </c>
      <c r="AM50" s="198">
        <v>40</v>
      </c>
      <c r="AN50" s="198">
        <v>60</v>
      </c>
      <c r="AO50" s="198">
        <v>60</v>
      </c>
      <c r="AP50" s="199">
        <f>HLOOKUP(M7VC!$AD$53,$AL$47:$AO$52,4,0)</f>
        <v>60</v>
      </c>
      <c r="AS50" s="188"/>
      <c r="AT50" s="188"/>
    </row>
    <row r="51" spans="1:46" s="195" customFormat="1">
      <c r="A51" s="1"/>
      <c r="B51" s="247"/>
      <c r="C51" s="247"/>
      <c r="D51" s="2"/>
      <c r="E51" s="6"/>
      <c r="F51" s="51"/>
      <c r="G51" s="244"/>
      <c r="H51" s="244"/>
      <c r="I51" s="244"/>
      <c r="J51" s="244"/>
      <c r="K51" s="244"/>
      <c r="L51" s="6"/>
      <c r="M51" s="6"/>
      <c r="N51" s="6"/>
      <c r="O51" s="6"/>
      <c r="P51" s="6"/>
      <c r="Q51" s="6"/>
      <c r="R51" s="2"/>
      <c r="S51" s="2"/>
      <c r="T51" s="2"/>
      <c r="U51" s="247"/>
      <c r="V51" s="247"/>
      <c r="W51" s="60"/>
      <c r="X51" s="60"/>
      <c r="Y51" s="60"/>
      <c r="Z51" s="60"/>
      <c r="AA51" s="59"/>
      <c r="AB51" s="180"/>
      <c r="AC51" s="59"/>
      <c r="AD51" s="198" t="s">
        <v>27</v>
      </c>
      <c r="AE51" s="198">
        <v>70</v>
      </c>
      <c r="AF51" s="198">
        <v>95</v>
      </c>
      <c r="AG51" s="198">
        <v>140</v>
      </c>
      <c r="AH51" s="198">
        <v>180</v>
      </c>
      <c r="AI51" s="199">
        <f>HLOOKUP(M7VC!$AD$53,$AE$47:$AH$52,5,0)</f>
        <v>140</v>
      </c>
      <c r="AK51" s="198" t="s">
        <v>27</v>
      </c>
      <c r="AL51" s="198" t="s">
        <v>1</v>
      </c>
      <c r="AM51" s="198">
        <v>30</v>
      </c>
      <c r="AN51" s="198">
        <v>40</v>
      </c>
      <c r="AO51" s="198" t="s">
        <v>1</v>
      </c>
      <c r="AP51" s="199">
        <f>HLOOKUP(M7VC!$AD$53,$AL$47:$AO$52,5,0)</f>
        <v>40</v>
      </c>
      <c r="AS51" s="188"/>
      <c r="AT51" s="188"/>
    </row>
    <row r="52" spans="1:46" s="195" customFormat="1">
      <c r="A52" s="1">
        <v>8</v>
      </c>
      <c r="B52" s="2" t="s">
        <v>49</v>
      </c>
      <c r="C52" s="2"/>
      <c r="D52" s="1"/>
      <c r="E52" s="2"/>
      <c r="F52" s="200"/>
      <c r="G52" s="246"/>
      <c r="H52" s="52"/>
      <c r="I52" s="52"/>
      <c r="J52" s="246"/>
      <c r="K52" s="246"/>
      <c r="L52" s="1"/>
      <c r="M52" s="1"/>
      <c r="N52" s="1"/>
      <c r="O52" s="1"/>
      <c r="P52" s="1"/>
      <c r="Q52" s="1"/>
      <c r="R52" s="1"/>
      <c r="S52" s="1"/>
      <c r="T52" s="1"/>
      <c r="U52" s="1"/>
      <c r="V52" s="1"/>
      <c r="W52" s="60"/>
      <c r="X52" s="60"/>
      <c r="Y52" s="60"/>
      <c r="Z52" s="60"/>
      <c r="AA52" s="59"/>
      <c r="AB52" s="180"/>
      <c r="AC52" s="59"/>
      <c r="AD52" s="201"/>
      <c r="AE52" s="201"/>
      <c r="AF52" s="201"/>
      <c r="AG52" s="201"/>
      <c r="AH52" s="201"/>
      <c r="AI52" s="185">
        <f>VLOOKUP(M7VC!AD66,AD48:AI51,6,0)</f>
        <v>160</v>
      </c>
      <c r="AK52" s="198" t="s">
        <v>68</v>
      </c>
      <c r="AL52" s="198" t="s">
        <v>1</v>
      </c>
      <c r="AM52" s="198">
        <v>22</v>
      </c>
      <c r="AN52" s="198">
        <v>32</v>
      </c>
      <c r="AO52" s="198" t="s">
        <v>1</v>
      </c>
      <c r="AP52" s="199">
        <f>HLOOKUP(M7VC!$AD$53,$AL$47:$AO$52,6,0)</f>
        <v>32</v>
      </c>
      <c r="AS52" s="188"/>
      <c r="AT52" s="188"/>
    </row>
    <row r="53" spans="1:46" s="195" customFormat="1">
      <c r="A53" s="1"/>
      <c r="B53" s="346" t="s">
        <v>40</v>
      </c>
      <c r="C53" s="22">
        <v>85</v>
      </c>
      <c r="D53" s="10" t="s">
        <v>145</v>
      </c>
      <c r="E53" s="239" t="s">
        <v>749</v>
      </c>
      <c r="F53" s="10" t="s">
        <v>146</v>
      </c>
      <c r="G53" s="239" t="s">
        <v>749</v>
      </c>
      <c r="H53" s="11" t="s">
        <v>147</v>
      </c>
      <c r="I53" s="239" t="s">
        <v>749</v>
      </c>
      <c r="J53" s="17" t="s">
        <v>548</v>
      </c>
      <c r="K53" s="239" t="s">
        <v>749</v>
      </c>
      <c r="L53" s="17" t="s">
        <v>549</v>
      </c>
      <c r="M53" s="239" t="s">
        <v>749</v>
      </c>
      <c r="N53" s="11"/>
      <c r="O53" s="11"/>
      <c r="P53" s="11"/>
      <c r="Q53" s="11"/>
      <c r="R53" s="10"/>
      <c r="S53" s="10"/>
      <c r="T53" s="10"/>
      <c r="U53" s="242"/>
      <c r="V53" s="239"/>
      <c r="W53" s="60"/>
      <c r="X53" s="60"/>
      <c r="Y53" s="60"/>
      <c r="Z53" s="60"/>
      <c r="AA53" s="59"/>
      <c r="AB53" s="180"/>
      <c r="AC53" s="59"/>
      <c r="AF53" s="196"/>
      <c r="AG53" s="196"/>
      <c r="AP53" s="185">
        <f>VLOOKUP(M7VC!AD67,AK48:AP52,6,0)</f>
        <v>96</v>
      </c>
      <c r="AS53" s="188"/>
      <c r="AT53" s="188"/>
    </row>
    <row r="54" spans="1:46" s="195" customFormat="1">
      <c r="A54" s="1"/>
      <c r="B54" s="347"/>
      <c r="C54" s="22">
        <v>112</v>
      </c>
      <c r="D54" s="10" t="s">
        <v>51</v>
      </c>
      <c r="E54" s="239" t="s">
        <v>749</v>
      </c>
      <c r="F54" s="10" t="s">
        <v>52</v>
      </c>
      <c r="G54" s="239" t="s">
        <v>749</v>
      </c>
      <c r="H54" s="11" t="s">
        <v>53</v>
      </c>
      <c r="I54" s="239" t="s">
        <v>749</v>
      </c>
      <c r="J54" s="17" t="s">
        <v>54</v>
      </c>
      <c r="K54" s="239" t="s">
        <v>749</v>
      </c>
      <c r="L54" s="17" t="s">
        <v>55</v>
      </c>
      <c r="M54" s="239" t="s">
        <v>749</v>
      </c>
      <c r="N54" s="11"/>
      <c r="O54" s="11"/>
      <c r="P54" s="11"/>
      <c r="Q54" s="11"/>
      <c r="R54" s="10"/>
      <c r="S54" s="10"/>
      <c r="T54" s="10"/>
      <c r="U54" s="242"/>
      <c r="V54" s="239"/>
      <c r="W54" s="60"/>
      <c r="X54" s="60"/>
      <c r="Y54" s="60"/>
      <c r="Z54" s="60"/>
      <c r="AA54" s="59"/>
      <c r="AB54" s="180"/>
      <c r="AC54" s="59"/>
      <c r="AG54" s="196"/>
      <c r="AS54" s="188"/>
      <c r="AT54" s="188"/>
    </row>
    <row r="55" spans="1:46" s="195" customFormat="1">
      <c r="A55" s="1"/>
      <c r="B55" s="347"/>
      <c r="C55" s="239">
        <v>160</v>
      </c>
      <c r="D55" s="10" t="s">
        <v>56</v>
      </c>
      <c r="E55" s="39" t="s">
        <v>19</v>
      </c>
      <c r="F55" s="10" t="s">
        <v>57</v>
      </c>
      <c r="G55" s="39" t="s">
        <v>19</v>
      </c>
      <c r="H55" s="11" t="s">
        <v>58</v>
      </c>
      <c r="I55" s="39" t="s">
        <v>19</v>
      </c>
      <c r="J55" s="17" t="s">
        <v>59</v>
      </c>
      <c r="K55" s="39" t="s">
        <v>19</v>
      </c>
      <c r="L55" s="17" t="s">
        <v>60</v>
      </c>
      <c r="M55" s="39" t="s">
        <v>19</v>
      </c>
      <c r="N55" s="11"/>
      <c r="O55" s="11"/>
      <c r="P55" s="11"/>
      <c r="Q55" s="11"/>
      <c r="R55" s="10"/>
      <c r="S55" s="10"/>
      <c r="T55" s="10"/>
      <c r="U55" s="242"/>
      <c r="V55" s="239"/>
      <c r="W55" s="60"/>
      <c r="X55" s="60"/>
      <c r="Y55" s="60"/>
      <c r="Z55" s="60"/>
      <c r="AA55" s="59"/>
      <c r="AB55" s="180"/>
      <c r="AC55" s="59"/>
      <c r="AF55" s="196"/>
      <c r="AG55" s="196"/>
      <c r="AS55" s="188"/>
      <c r="AT55" s="188"/>
    </row>
    <row r="56" spans="1:46" s="195" customFormat="1">
      <c r="A56" s="1"/>
      <c r="B56" s="348"/>
      <c r="C56" s="239">
        <v>212</v>
      </c>
      <c r="D56" s="10" t="s">
        <v>550</v>
      </c>
      <c r="E56" s="39" t="s">
        <v>749</v>
      </c>
      <c r="F56" s="10" t="s">
        <v>551</v>
      </c>
      <c r="G56" s="39" t="s">
        <v>749</v>
      </c>
      <c r="H56" s="11" t="s">
        <v>58</v>
      </c>
      <c r="I56" s="39" t="s">
        <v>749</v>
      </c>
      <c r="J56" s="17" t="s">
        <v>548</v>
      </c>
      <c r="K56" s="39" t="s">
        <v>749</v>
      </c>
      <c r="L56" s="17" t="s">
        <v>549</v>
      </c>
      <c r="M56" s="39" t="s">
        <v>749</v>
      </c>
      <c r="N56" s="11"/>
      <c r="O56" s="11"/>
      <c r="P56" s="11"/>
      <c r="Q56" s="11"/>
      <c r="R56" s="10"/>
      <c r="S56" s="10"/>
      <c r="T56" s="10"/>
      <c r="U56" s="242"/>
      <c r="V56" s="239"/>
      <c r="W56" s="60"/>
      <c r="X56" s="60"/>
      <c r="Y56" s="60"/>
      <c r="Z56" s="60"/>
      <c r="AA56" s="59"/>
      <c r="AB56" s="180"/>
      <c r="AC56" s="59"/>
      <c r="AS56" s="188"/>
      <c r="AT56" s="188"/>
    </row>
    <row r="57" spans="1:46" s="195" customFormat="1">
      <c r="A57" s="1"/>
      <c r="B57" s="2"/>
      <c r="C57" s="2"/>
      <c r="D57" s="2"/>
      <c r="E57" s="2"/>
      <c r="F57" s="2"/>
      <c r="G57" s="2"/>
      <c r="H57" s="2"/>
      <c r="I57" s="2"/>
      <c r="J57" s="2"/>
      <c r="K57" s="1"/>
      <c r="L57" s="1"/>
      <c r="M57" s="1"/>
      <c r="N57" s="1"/>
      <c r="O57" s="1"/>
      <c r="P57" s="1"/>
      <c r="Q57" s="1"/>
      <c r="R57" s="1"/>
      <c r="S57" s="1"/>
      <c r="T57" s="1"/>
      <c r="U57" s="1"/>
      <c r="V57" s="1"/>
      <c r="W57" s="60"/>
      <c r="X57" s="60"/>
      <c r="Y57" s="60"/>
      <c r="Z57" s="60"/>
      <c r="AA57" s="59"/>
      <c r="AB57" s="180"/>
      <c r="AC57" s="59"/>
      <c r="AS57" s="188"/>
      <c r="AT57" s="188"/>
    </row>
    <row r="58" spans="1:46" s="195" customFormat="1">
      <c r="A58" s="1">
        <v>9</v>
      </c>
      <c r="B58" s="2" t="s">
        <v>641</v>
      </c>
      <c r="C58" s="2"/>
      <c r="D58" s="2"/>
      <c r="E58" s="2"/>
      <c r="F58" s="2"/>
      <c r="G58" s="2"/>
      <c r="H58" s="2"/>
      <c r="I58" s="2"/>
      <c r="J58" s="2"/>
      <c r="K58" s="1"/>
      <c r="L58" s="1"/>
      <c r="M58" s="1"/>
      <c r="N58" s="1"/>
      <c r="O58" s="1"/>
      <c r="P58" s="1"/>
      <c r="Q58" s="1"/>
      <c r="R58" s="1"/>
      <c r="S58" s="1"/>
      <c r="T58" s="240">
        <v>85</v>
      </c>
      <c r="U58" s="240">
        <v>112</v>
      </c>
      <c r="V58" s="252">
        <v>160</v>
      </c>
      <c r="W58" s="63">
        <v>212</v>
      </c>
      <c r="X58" s="201"/>
      <c r="Y58" s="201"/>
      <c r="Z58" s="201"/>
      <c r="AA58" s="57"/>
      <c r="AB58" s="178"/>
      <c r="AC58" s="57"/>
      <c r="AS58" s="188"/>
      <c r="AT58" s="188"/>
    </row>
    <row r="59" spans="1:46" s="195" customFormat="1">
      <c r="A59" s="1"/>
      <c r="B59" s="38">
        <v>1</v>
      </c>
      <c r="C59" s="14"/>
      <c r="D59" s="13" t="s">
        <v>61</v>
      </c>
      <c r="E59" s="12"/>
      <c r="F59" s="12"/>
      <c r="G59" s="12"/>
      <c r="H59" s="12"/>
      <c r="I59" s="12"/>
      <c r="J59" s="12"/>
      <c r="K59" s="12"/>
      <c r="L59" s="12"/>
      <c r="M59" s="12"/>
      <c r="N59" s="12"/>
      <c r="O59" s="12"/>
      <c r="P59" s="12"/>
      <c r="Q59" s="12"/>
      <c r="R59" s="12"/>
      <c r="S59" s="12"/>
      <c r="T59" s="252" t="s">
        <v>749</v>
      </c>
      <c r="U59" s="252" t="s">
        <v>749</v>
      </c>
      <c r="V59" s="63" t="s">
        <v>528</v>
      </c>
      <c r="W59" s="252" t="s">
        <v>749</v>
      </c>
      <c r="X59" s="283"/>
      <c r="Y59" s="283"/>
      <c r="Z59" s="283"/>
      <c r="AA59" s="57"/>
      <c r="AB59" s="178"/>
      <c r="AC59" s="57"/>
      <c r="AS59" s="188"/>
      <c r="AT59" s="188"/>
    </row>
    <row r="60" spans="1:46" s="195" customFormat="1">
      <c r="A60" s="1"/>
      <c r="B60" s="13">
        <v>2</v>
      </c>
      <c r="C60" s="14"/>
      <c r="D60" s="13" t="s">
        <v>251</v>
      </c>
      <c r="E60" s="12"/>
      <c r="F60" s="12"/>
      <c r="G60" s="12"/>
      <c r="H60" s="12"/>
      <c r="I60" s="12"/>
      <c r="J60" s="12"/>
      <c r="K60" s="12"/>
      <c r="L60" s="12"/>
      <c r="M60" s="12"/>
      <c r="N60" s="12"/>
      <c r="O60" s="12"/>
      <c r="P60" s="12"/>
      <c r="Q60" s="12"/>
      <c r="R60" s="12"/>
      <c r="S60" s="12"/>
      <c r="T60" s="252" t="s">
        <v>749</v>
      </c>
      <c r="U60" s="252" t="s">
        <v>749</v>
      </c>
      <c r="V60" s="63" t="s">
        <v>528</v>
      </c>
      <c r="W60" s="252" t="s">
        <v>749</v>
      </c>
      <c r="X60" s="283"/>
      <c r="Y60" s="283"/>
      <c r="Z60" s="283"/>
      <c r="AA60" s="57"/>
      <c r="AB60" s="178"/>
      <c r="AC60" s="57"/>
      <c r="AF60" s="196"/>
      <c r="AG60" s="196"/>
      <c r="AS60" s="188"/>
      <c r="AT60" s="188"/>
    </row>
    <row r="61" spans="1:46" s="195" customFormat="1">
      <c r="A61" s="1"/>
      <c r="B61" s="38" t="s">
        <v>25</v>
      </c>
      <c r="C61" s="14"/>
      <c r="D61" s="13" t="s">
        <v>252</v>
      </c>
      <c r="E61" s="12"/>
      <c r="F61" s="12"/>
      <c r="G61" s="12"/>
      <c r="H61" s="12"/>
      <c r="I61" s="12"/>
      <c r="J61" s="12"/>
      <c r="K61" s="12"/>
      <c r="L61" s="12"/>
      <c r="M61" s="12"/>
      <c r="N61" s="12"/>
      <c r="O61" s="12"/>
      <c r="P61" s="12"/>
      <c r="Q61" s="12"/>
      <c r="R61" s="12"/>
      <c r="S61" s="12"/>
      <c r="T61" s="252" t="s">
        <v>749</v>
      </c>
      <c r="U61" s="252" t="s">
        <v>749</v>
      </c>
      <c r="V61" s="63" t="s">
        <v>528</v>
      </c>
      <c r="W61" s="252" t="s">
        <v>749</v>
      </c>
      <c r="X61" s="283"/>
      <c r="Y61" s="283"/>
      <c r="Z61" s="283"/>
      <c r="AA61" s="57"/>
      <c r="AB61" s="178"/>
      <c r="AC61" s="57"/>
      <c r="AF61" s="196"/>
      <c r="AG61" s="196"/>
      <c r="AS61" s="188"/>
      <c r="AT61" s="188"/>
    </row>
    <row r="62" spans="1:46" s="195" customFormat="1">
      <c r="A62" s="1"/>
      <c r="B62" s="2"/>
      <c r="C62" s="2"/>
      <c r="D62" s="2"/>
      <c r="E62" s="2"/>
      <c r="F62" s="2"/>
      <c r="G62" s="2"/>
      <c r="H62" s="2"/>
      <c r="I62" s="2"/>
      <c r="J62" s="1"/>
      <c r="K62" s="1"/>
      <c r="L62" s="1"/>
      <c r="M62" s="1"/>
      <c r="N62" s="1"/>
      <c r="O62" s="1"/>
      <c r="P62" s="1"/>
      <c r="Q62" s="1"/>
      <c r="R62" s="1"/>
      <c r="S62" s="1"/>
      <c r="T62" s="1"/>
      <c r="U62" s="1"/>
      <c r="V62" s="1"/>
      <c r="W62" s="60"/>
      <c r="X62" s="60"/>
      <c r="Y62" s="60"/>
      <c r="Z62" s="60"/>
      <c r="AA62" s="59"/>
      <c r="AB62" s="180"/>
      <c r="AC62" s="59"/>
      <c r="AF62" s="196"/>
      <c r="AG62" s="196"/>
      <c r="AS62" s="188"/>
      <c r="AT62" s="188"/>
    </row>
    <row r="63" spans="1:46" s="195" customFormat="1">
      <c r="A63" s="23">
        <v>10</v>
      </c>
      <c r="B63" s="24" t="s">
        <v>62</v>
      </c>
      <c r="C63" s="24"/>
      <c r="D63" s="1"/>
      <c r="E63" s="24"/>
      <c r="F63" s="24"/>
      <c r="G63" s="24"/>
      <c r="H63" s="24"/>
      <c r="I63" s="24"/>
      <c r="J63" s="23"/>
      <c r="K63" s="23"/>
      <c r="L63" s="23"/>
      <c r="M63" s="23"/>
      <c r="N63" s="23"/>
      <c r="O63" s="23"/>
      <c r="P63" s="23"/>
      <c r="Q63" s="23"/>
      <c r="R63" s="23"/>
      <c r="S63" s="23"/>
      <c r="T63" s="25">
        <v>85</v>
      </c>
      <c r="U63" s="25">
        <v>112</v>
      </c>
      <c r="V63" s="253">
        <v>160</v>
      </c>
      <c r="W63" s="63">
        <v>212</v>
      </c>
      <c r="X63" s="201"/>
      <c r="Y63" s="201"/>
      <c r="Z63" s="201"/>
      <c r="AA63" s="59"/>
      <c r="AB63" s="180"/>
      <c r="AC63" s="59"/>
      <c r="AF63" s="196"/>
      <c r="AG63" s="196"/>
      <c r="AH63" s="201"/>
      <c r="AI63" s="201"/>
      <c r="AJ63" s="201"/>
      <c r="AK63" s="201"/>
      <c r="AL63" s="201"/>
      <c r="AM63" s="201"/>
      <c r="AS63" s="188"/>
      <c r="AT63" s="188"/>
    </row>
    <row r="64" spans="1:46" s="195" customFormat="1">
      <c r="A64" s="23"/>
      <c r="B64" s="305" t="s">
        <v>6</v>
      </c>
      <c r="C64" s="252" t="s">
        <v>14</v>
      </c>
      <c r="D64" s="293" t="s">
        <v>180</v>
      </c>
      <c r="E64" s="294"/>
      <c r="F64" s="294"/>
      <c r="G64" s="294"/>
      <c r="H64" s="295"/>
      <c r="I64" s="243" t="s">
        <v>65</v>
      </c>
      <c r="J64" s="12"/>
      <c r="K64" s="12"/>
      <c r="L64" s="12"/>
      <c r="M64" s="12"/>
      <c r="N64" s="12"/>
      <c r="O64" s="12"/>
      <c r="P64" s="12"/>
      <c r="Q64" s="12"/>
      <c r="R64" s="12"/>
      <c r="S64" s="12"/>
      <c r="T64" s="252" t="s">
        <v>749</v>
      </c>
      <c r="U64" s="252" t="s">
        <v>749</v>
      </c>
      <c r="V64" s="63" t="s">
        <v>528</v>
      </c>
      <c r="W64" s="252" t="s">
        <v>749</v>
      </c>
      <c r="X64" s="283"/>
      <c r="Y64" s="283"/>
      <c r="Z64" s="283"/>
      <c r="AA64" s="59"/>
      <c r="AB64" s="180"/>
      <c r="AC64" s="59"/>
      <c r="AD64" s="63" t="str">
        <f>M7VC!AD71&amp;M7VC!AD86</f>
        <v>T1X</v>
      </c>
      <c r="AE64" s="197" t="str">
        <f>VLOOKUP(AD64,Com!P1:Q60,2,0)</f>
        <v>○</v>
      </c>
      <c r="AF64" s="198">
        <f>VLOOKUP('M7VC-spec'!AD64,Com!S1:T33,2,0)</f>
        <v>1</v>
      </c>
      <c r="AS64" s="188"/>
      <c r="AT64" s="188"/>
    </row>
    <row r="65" spans="1:46" s="195" customFormat="1">
      <c r="A65" s="23"/>
      <c r="B65" s="306"/>
      <c r="C65" s="252" t="s">
        <v>66</v>
      </c>
      <c r="D65" s="296"/>
      <c r="E65" s="297"/>
      <c r="F65" s="297"/>
      <c r="G65" s="297"/>
      <c r="H65" s="298"/>
      <c r="I65" s="17" t="s">
        <v>67</v>
      </c>
      <c r="J65" s="12"/>
      <c r="K65" s="12"/>
      <c r="L65" s="12"/>
      <c r="M65" s="12"/>
      <c r="N65" s="12"/>
      <c r="O65" s="12"/>
      <c r="P65" s="12"/>
      <c r="Q65" s="12"/>
      <c r="R65" s="12"/>
      <c r="S65" s="12"/>
      <c r="T65" s="252" t="s">
        <v>749</v>
      </c>
      <c r="U65" s="252" t="s">
        <v>749</v>
      </c>
      <c r="V65" s="63" t="s">
        <v>528</v>
      </c>
      <c r="W65" s="252" t="s">
        <v>749</v>
      </c>
      <c r="X65" s="283"/>
      <c r="Y65" s="283"/>
      <c r="Z65" s="283"/>
      <c r="AA65" s="59"/>
      <c r="AB65" s="180"/>
      <c r="AC65" s="59"/>
      <c r="AS65" s="188"/>
      <c r="AT65" s="188"/>
    </row>
    <row r="66" spans="1:46" s="195" customFormat="1" ht="12.75" customHeight="1">
      <c r="A66" s="23"/>
      <c r="B66" s="305" t="s">
        <v>170</v>
      </c>
      <c r="C66" s="284" t="s">
        <v>171</v>
      </c>
      <c r="D66" s="293" t="s">
        <v>698</v>
      </c>
      <c r="E66" s="294"/>
      <c r="F66" s="294"/>
      <c r="G66" s="294"/>
      <c r="H66" s="295"/>
      <c r="I66" s="17" t="s">
        <v>178</v>
      </c>
      <c r="J66" s="12"/>
      <c r="K66" s="12"/>
      <c r="L66" s="12"/>
      <c r="M66" s="12"/>
      <c r="N66" s="12"/>
      <c r="O66" s="12"/>
      <c r="P66" s="12"/>
      <c r="Q66" s="12"/>
      <c r="R66" s="12"/>
      <c r="S66" s="12"/>
      <c r="T66" s="284" t="s">
        <v>1</v>
      </c>
      <c r="U66" s="284" t="s">
        <v>1</v>
      </c>
      <c r="V66" s="186" t="s">
        <v>527</v>
      </c>
      <c r="W66" s="284" t="s">
        <v>1</v>
      </c>
      <c r="X66" s="283"/>
      <c r="Y66" s="283"/>
      <c r="Z66" s="283"/>
      <c r="AA66" s="59"/>
      <c r="AB66" s="180"/>
      <c r="AC66" s="59"/>
      <c r="AS66" s="188"/>
      <c r="AT66" s="188"/>
    </row>
    <row r="67" spans="1:46" s="195" customFormat="1">
      <c r="A67" s="23"/>
      <c r="B67" s="306"/>
      <c r="C67" s="284" t="s">
        <v>779</v>
      </c>
      <c r="D67" s="296"/>
      <c r="E67" s="297"/>
      <c r="F67" s="297"/>
      <c r="G67" s="297"/>
      <c r="H67" s="298"/>
      <c r="I67" s="17" t="s">
        <v>781</v>
      </c>
      <c r="J67" s="12"/>
      <c r="K67" s="12"/>
      <c r="L67" s="12"/>
      <c r="M67" s="12"/>
      <c r="N67" s="12"/>
      <c r="O67" s="12"/>
      <c r="P67" s="12"/>
      <c r="Q67" s="12"/>
      <c r="R67" s="12"/>
      <c r="S67" s="12"/>
      <c r="T67" s="284" t="s">
        <v>1</v>
      </c>
      <c r="U67" s="284" t="s">
        <v>1</v>
      </c>
      <c r="V67" s="186" t="s">
        <v>527</v>
      </c>
      <c r="W67" s="284" t="s">
        <v>1</v>
      </c>
      <c r="X67" s="283"/>
      <c r="Y67" s="283"/>
      <c r="Z67" s="283"/>
      <c r="AA67" s="59"/>
      <c r="AB67" s="180"/>
      <c r="AC67" s="59"/>
      <c r="AS67" s="188"/>
      <c r="AT67" s="188"/>
    </row>
    <row r="68" spans="1:46" s="195" customFormat="1">
      <c r="A68" s="23"/>
      <c r="B68" s="305" t="s">
        <v>68</v>
      </c>
      <c r="C68" s="252" t="s">
        <v>69</v>
      </c>
      <c r="D68" s="293" t="s">
        <v>70</v>
      </c>
      <c r="E68" s="294"/>
      <c r="F68" s="294"/>
      <c r="G68" s="294"/>
      <c r="H68" s="295"/>
      <c r="I68" s="17" t="s">
        <v>71</v>
      </c>
      <c r="J68" s="12"/>
      <c r="K68" s="12"/>
      <c r="L68" s="12"/>
      <c r="M68" s="12"/>
      <c r="N68" s="12"/>
      <c r="O68" s="12"/>
      <c r="P68" s="12"/>
      <c r="Q68" s="12"/>
      <c r="R68" s="12"/>
      <c r="S68" s="12"/>
      <c r="T68" s="252" t="s">
        <v>749</v>
      </c>
      <c r="U68" s="252" t="s">
        <v>749</v>
      </c>
      <c r="V68" s="63" t="s">
        <v>528</v>
      </c>
      <c r="W68" s="252" t="s">
        <v>749</v>
      </c>
      <c r="X68" s="283"/>
      <c r="Y68" s="283"/>
      <c r="Z68" s="283"/>
      <c r="AA68" s="59"/>
      <c r="AB68" s="180"/>
      <c r="AC68" s="59"/>
      <c r="AS68" s="188"/>
      <c r="AT68" s="188"/>
    </row>
    <row r="69" spans="1:46" s="195" customFormat="1">
      <c r="A69" s="23"/>
      <c r="B69" s="332"/>
      <c r="C69" s="252" t="s">
        <v>72</v>
      </c>
      <c r="D69" s="325"/>
      <c r="E69" s="326"/>
      <c r="F69" s="326"/>
      <c r="G69" s="326"/>
      <c r="H69" s="327"/>
      <c r="I69" s="17" t="s">
        <v>73</v>
      </c>
      <c r="J69" s="12"/>
      <c r="K69" s="12"/>
      <c r="L69" s="12"/>
      <c r="M69" s="12"/>
      <c r="N69" s="12"/>
      <c r="O69" s="12"/>
      <c r="P69" s="12"/>
      <c r="Q69" s="12"/>
      <c r="R69" s="12"/>
      <c r="S69" s="12"/>
      <c r="T69" s="252" t="s">
        <v>749</v>
      </c>
      <c r="U69" s="252" t="s">
        <v>749</v>
      </c>
      <c r="V69" s="63" t="s">
        <v>528</v>
      </c>
      <c r="W69" s="252" t="s">
        <v>749</v>
      </c>
      <c r="X69" s="283"/>
      <c r="Y69" s="283"/>
      <c r="Z69" s="283"/>
      <c r="AA69" s="59"/>
      <c r="AB69" s="180"/>
      <c r="AC69" s="59"/>
      <c r="AS69" s="188"/>
      <c r="AT69" s="188"/>
    </row>
    <row r="70" spans="1:46" s="195" customFormat="1">
      <c r="A70" s="23"/>
      <c r="B70" s="332"/>
      <c r="C70" s="252" t="s">
        <v>74</v>
      </c>
      <c r="D70" s="325"/>
      <c r="E70" s="326"/>
      <c r="F70" s="326"/>
      <c r="G70" s="326"/>
      <c r="H70" s="327"/>
      <c r="I70" s="17" t="s">
        <v>75</v>
      </c>
      <c r="J70" s="12"/>
      <c r="K70" s="12"/>
      <c r="L70" s="12"/>
      <c r="M70" s="12"/>
      <c r="N70" s="12"/>
      <c r="O70" s="12"/>
      <c r="P70" s="12"/>
      <c r="Q70" s="12"/>
      <c r="R70" s="12"/>
      <c r="S70" s="12"/>
      <c r="T70" s="252" t="s">
        <v>749</v>
      </c>
      <c r="U70" s="252" t="s">
        <v>749</v>
      </c>
      <c r="V70" s="63" t="s">
        <v>528</v>
      </c>
      <c r="W70" s="252" t="s">
        <v>749</v>
      </c>
      <c r="X70" s="283"/>
      <c r="Y70" s="283"/>
      <c r="Z70" s="283"/>
      <c r="AA70" s="59"/>
      <c r="AB70" s="180"/>
      <c r="AC70" s="59"/>
      <c r="AF70" s="196"/>
      <c r="AG70" s="196"/>
      <c r="AS70" s="188"/>
      <c r="AT70" s="188"/>
    </row>
    <row r="71" spans="1:46" s="195" customFormat="1">
      <c r="A71" s="23"/>
      <c r="B71" s="306"/>
      <c r="C71" s="252" t="s">
        <v>76</v>
      </c>
      <c r="D71" s="296"/>
      <c r="E71" s="297"/>
      <c r="F71" s="297"/>
      <c r="G71" s="297"/>
      <c r="H71" s="298"/>
      <c r="I71" s="17" t="s">
        <v>77</v>
      </c>
      <c r="J71" s="12"/>
      <c r="K71" s="12"/>
      <c r="L71" s="12"/>
      <c r="M71" s="12"/>
      <c r="N71" s="12"/>
      <c r="O71" s="12"/>
      <c r="P71" s="12"/>
      <c r="Q71" s="12"/>
      <c r="R71" s="12"/>
      <c r="S71" s="12"/>
      <c r="T71" s="252" t="s">
        <v>749</v>
      </c>
      <c r="U71" s="252" t="s">
        <v>749</v>
      </c>
      <c r="V71" s="63" t="s">
        <v>528</v>
      </c>
      <c r="W71" s="252" t="s">
        <v>749</v>
      </c>
      <c r="X71" s="283"/>
      <c r="Y71" s="283"/>
      <c r="Z71" s="283"/>
      <c r="AA71" s="59"/>
      <c r="AB71" s="180"/>
      <c r="AC71" s="59"/>
      <c r="AF71" s="196"/>
      <c r="AG71" s="196"/>
      <c r="AS71" s="188"/>
      <c r="AT71" s="188"/>
    </row>
    <row r="72" spans="1:46" s="195" customFormat="1">
      <c r="A72" s="23"/>
      <c r="B72" s="305" t="s">
        <v>7</v>
      </c>
      <c r="C72" s="253" t="s">
        <v>79</v>
      </c>
      <c r="D72" s="333" t="s">
        <v>704</v>
      </c>
      <c r="E72" s="334"/>
      <c r="F72" s="334"/>
      <c r="G72" s="334"/>
      <c r="H72" s="335"/>
      <c r="I72" s="26" t="s">
        <v>80</v>
      </c>
      <c r="J72" s="27"/>
      <c r="K72" s="27"/>
      <c r="L72" s="27"/>
      <c r="M72" s="27"/>
      <c r="N72" s="27"/>
      <c r="O72" s="27"/>
      <c r="P72" s="12"/>
      <c r="Q72" s="27"/>
      <c r="R72" s="27"/>
      <c r="S72" s="27"/>
      <c r="T72" s="252" t="s">
        <v>749</v>
      </c>
      <c r="U72" s="252" t="s">
        <v>749</v>
      </c>
      <c r="V72" s="63" t="s">
        <v>528</v>
      </c>
      <c r="W72" s="252" t="s">
        <v>749</v>
      </c>
      <c r="X72" s="283"/>
      <c r="Y72" s="283"/>
      <c r="Z72" s="283"/>
      <c r="AA72" s="59"/>
      <c r="AB72" s="180"/>
      <c r="AC72" s="59"/>
      <c r="AF72" s="196"/>
      <c r="AG72" s="196"/>
      <c r="AS72" s="188"/>
      <c r="AT72" s="188"/>
    </row>
    <row r="73" spans="1:46" s="195" customFormat="1">
      <c r="A73" s="23"/>
      <c r="B73" s="332"/>
      <c r="C73" s="253" t="s">
        <v>81</v>
      </c>
      <c r="D73" s="336"/>
      <c r="E73" s="337"/>
      <c r="F73" s="337"/>
      <c r="G73" s="337"/>
      <c r="H73" s="338"/>
      <c r="I73" s="26" t="s">
        <v>82</v>
      </c>
      <c r="J73" s="27"/>
      <c r="K73" s="27"/>
      <c r="L73" s="27"/>
      <c r="M73" s="27"/>
      <c r="N73" s="27"/>
      <c r="O73" s="27"/>
      <c r="P73" s="12"/>
      <c r="Q73" s="27"/>
      <c r="R73" s="27"/>
      <c r="S73" s="27"/>
      <c r="T73" s="252" t="s">
        <v>749</v>
      </c>
      <c r="U73" s="252" t="s">
        <v>749</v>
      </c>
      <c r="V73" s="63" t="s">
        <v>528</v>
      </c>
      <c r="W73" s="252" t="s">
        <v>749</v>
      </c>
      <c r="X73" s="283"/>
      <c r="Y73" s="283"/>
      <c r="Z73" s="283"/>
      <c r="AA73" s="59"/>
      <c r="AB73" s="180"/>
      <c r="AC73" s="59"/>
      <c r="AF73" s="196"/>
      <c r="AG73" s="196"/>
      <c r="AS73" s="188"/>
      <c r="AT73" s="188"/>
    </row>
    <row r="74" spans="1:46" s="195" customFormat="1">
      <c r="A74" s="23"/>
      <c r="B74" s="332"/>
      <c r="C74" s="253" t="s">
        <v>83</v>
      </c>
      <c r="D74" s="336"/>
      <c r="E74" s="337"/>
      <c r="F74" s="337"/>
      <c r="G74" s="337"/>
      <c r="H74" s="338"/>
      <c r="I74" s="26" t="s">
        <v>84</v>
      </c>
      <c r="J74" s="27"/>
      <c r="K74" s="27"/>
      <c r="L74" s="27"/>
      <c r="M74" s="27"/>
      <c r="N74" s="27"/>
      <c r="O74" s="27"/>
      <c r="P74" s="12"/>
      <c r="Q74" s="27"/>
      <c r="R74" s="27"/>
      <c r="S74" s="27"/>
      <c r="T74" s="252" t="s">
        <v>749</v>
      </c>
      <c r="U74" s="252" t="s">
        <v>749</v>
      </c>
      <c r="V74" s="63" t="s">
        <v>528</v>
      </c>
      <c r="W74" s="252" t="s">
        <v>749</v>
      </c>
      <c r="X74" s="283"/>
      <c r="Y74" s="283"/>
      <c r="Z74" s="283"/>
      <c r="AA74" s="59"/>
      <c r="AB74" s="180"/>
      <c r="AC74" s="59"/>
      <c r="AS74" s="188"/>
      <c r="AT74" s="188"/>
    </row>
    <row r="75" spans="1:46" s="195" customFormat="1">
      <c r="A75" s="23"/>
      <c r="B75" s="306"/>
      <c r="C75" s="253" t="s">
        <v>85</v>
      </c>
      <c r="D75" s="339"/>
      <c r="E75" s="340"/>
      <c r="F75" s="340"/>
      <c r="G75" s="340"/>
      <c r="H75" s="341"/>
      <c r="I75" s="26" t="s">
        <v>86</v>
      </c>
      <c r="J75" s="27"/>
      <c r="K75" s="27"/>
      <c r="L75" s="27"/>
      <c r="M75" s="27"/>
      <c r="N75" s="27"/>
      <c r="O75" s="27"/>
      <c r="P75" s="12"/>
      <c r="Q75" s="27"/>
      <c r="R75" s="27"/>
      <c r="S75" s="27"/>
      <c r="T75" s="252" t="s">
        <v>749</v>
      </c>
      <c r="U75" s="252" t="s">
        <v>749</v>
      </c>
      <c r="V75" s="63" t="s">
        <v>528</v>
      </c>
      <c r="W75" s="252" t="s">
        <v>749</v>
      </c>
      <c r="X75" s="283"/>
      <c r="Y75" s="283"/>
      <c r="Z75" s="283"/>
      <c r="AA75" s="59"/>
      <c r="AB75" s="180"/>
      <c r="AC75" s="59"/>
      <c r="AS75" s="188"/>
      <c r="AT75" s="188"/>
    </row>
    <row r="76" spans="1:46" s="195" customFormat="1">
      <c r="A76" s="23"/>
      <c r="B76" s="342" t="s">
        <v>8</v>
      </c>
      <c r="C76" s="253" t="s">
        <v>88</v>
      </c>
      <c r="D76" s="333" t="s">
        <v>709</v>
      </c>
      <c r="E76" s="334"/>
      <c r="F76" s="334"/>
      <c r="G76" s="334"/>
      <c r="H76" s="335"/>
      <c r="I76" s="26" t="s">
        <v>89</v>
      </c>
      <c r="J76" s="12"/>
      <c r="K76" s="27"/>
      <c r="L76" s="27"/>
      <c r="M76" s="27"/>
      <c r="N76" s="27"/>
      <c r="O76" s="27"/>
      <c r="P76" s="12"/>
      <c r="Q76" s="27"/>
      <c r="R76" s="27"/>
      <c r="S76" s="27"/>
      <c r="T76" s="252" t="s">
        <v>749</v>
      </c>
      <c r="U76" s="252" t="s">
        <v>749</v>
      </c>
      <c r="V76" s="63" t="s">
        <v>528</v>
      </c>
      <c r="W76" s="252" t="s">
        <v>749</v>
      </c>
      <c r="X76" s="283"/>
      <c r="Y76" s="283"/>
      <c r="Z76" s="283"/>
      <c r="AA76" s="59"/>
      <c r="AB76" s="180"/>
      <c r="AC76" s="59"/>
      <c r="AS76" s="188"/>
      <c r="AT76" s="188"/>
    </row>
    <row r="77" spans="1:46" s="195" customFormat="1">
      <c r="A77" s="23"/>
      <c r="B77" s="343"/>
      <c r="C77" s="253" t="s">
        <v>90</v>
      </c>
      <c r="D77" s="336"/>
      <c r="E77" s="337"/>
      <c r="F77" s="337"/>
      <c r="G77" s="337"/>
      <c r="H77" s="338"/>
      <c r="I77" s="26" t="s">
        <v>91</v>
      </c>
      <c r="J77" s="12"/>
      <c r="K77" s="27"/>
      <c r="L77" s="27"/>
      <c r="M77" s="27"/>
      <c r="N77" s="27"/>
      <c r="O77" s="27"/>
      <c r="P77" s="12"/>
      <c r="Q77" s="27"/>
      <c r="R77" s="27"/>
      <c r="S77" s="27"/>
      <c r="T77" s="252" t="s">
        <v>749</v>
      </c>
      <c r="U77" s="252" t="s">
        <v>749</v>
      </c>
      <c r="V77" s="63" t="s">
        <v>528</v>
      </c>
      <c r="W77" s="252" t="s">
        <v>749</v>
      </c>
      <c r="X77" s="283"/>
      <c r="Y77" s="283"/>
      <c r="Z77" s="283"/>
      <c r="AA77" s="59"/>
      <c r="AB77" s="180"/>
      <c r="AC77" s="59"/>
      <c r="AS77" s="188"/>
      <c r="AT77" s="188"/>
    </row>
    <row r="78" spans="1:46" s="195" customFormat="1">
      <c r="A78" s="23"/>
      <c r="B78" s="344"/>
      <c r="C78" s="253" t="s">
        <v>92</v>
      </c>
      <c r="D78" s="339"/>
      <c r="E78" s="340"/>
      <c r="F78" s="340"/>
      <c r="G78" s="340"/>
      <c r="H78" s="341"/>
      <c r="I78" s="28" t="s">
        <v>93</v>
      </c>
      <c r="J78" s="12"/>
      <c r="K78" s="27"/>
      <c r="L78" s="27"/>
      <c r="M78" s="27"/>
      <c r="N78" s="27"/>
      <c r="O78" s="27"/>
      <c r="P78" s="12"/>
      <c r="Q78" s="27"/>
      <c r="R78" s="27"/>
      <c r="S78" s="27"/>
      <c r="T78" s="252" t="s">
        <v>749</v>
      </c>
      <c r="U78" s="252" t="s">
        <v>749</v>
      </c>
      <c r="V78" s="63" t="s">
        <v>528</v>
      </c>
      <c r="W78" s="252" t="s">
        <v>749</v>
      </c>
      <c r="X78" s="283"/>
      <c r="Y78" s="283"/>
      <c r="Z78" s="283"/>
      <c r="AA78" s="59"/>
      <c r="AB78" s="178"/>
      <c r="AC78" s="57"/>
      <c r="AS78" s="188"/>
      <c r="AT78" s="188"/>
    </row>
    <row r="79" spans="1:46" s="195" customFormat="1">
      <c r="A79" s="1"/>
      <c r="B79" s="2"/>
      <c r="C79" s="2"/>
      <c r="D79" s="2"/>
      <c r="E79" s="2"/>
      <c r="F79" s="2"/>
      <c r="G79" s="2"/>
      <c r="H79" s="2"/>
      <c r="I79" s="2"/>
      <c r="J79" s="2"/>
      <c r="K79" s="2"/>
      <c r="L79" s="2"/>
      <c r="M79" s="2"/>
      <c r="N79" s="2"/>
      <c r="O79" s="2"/>
      <c r="P79" s="2"/>
      <c r="Q79" s="2"/>
      <c r="R79" s="2"/>
      <c r="S79" s="2"/>
      <c r="T79" s="2"/>
      <c r="U79" s="2"/>
      <c r="V79" s="2"/>
      <c r="W79" s="61"/>
      <c r="X79" s="61"/>
      <c r="Y79" s="61"/>
      <c r="Z79" s="61"/>
      <c r="AA79" s="57"/>
      <c r="AB79" s="180"/>
      <c r="AC79" s="59"/>
      <c r="AS79" s="188"/>
      <c r="AT79" s="188"/>
    </row>
    <row r="80" spans="1:46" s="195" customFormat="1">
      <c r="A80" s="1">
        <v>11</v>
      </c>
      <c r="B80" s="2" t="s">
        <v>94</v>
      </c>
      <c r="C80" s="2"/>
      <c r="D80" s="2"/>
      <c r="E80" s="24" t="s">
        <v>95</v>
      </c>
      <c r="F80" s="2"/>
      <c r="G80" s="24"/>
      <c r="H80" s="2"/>
      <c r="I80" s="2"/>
      <c r="J80" s="1"/>
      <c r="K80" s="1"/>
      <c r="L80" s="1"/>
      <c r="M80" s="1"/>
      <c r="N80" s="1"/>
      <c r="O80" s="1"/>
      <c r="P80" s="1"/>
      <c r="Q80" s="1"/>
      <c r="R80" s="1"/>
      <c r="S80" s="1"/>
      <c r="T80" s="252">
        <v>85</v>
      </c>
      <c r="U80" s="252">
        <v>112</v>
      </c>
      <c r="V80" s="252">
        <v>160</v>
      </c>
      <c r="W80" s="63">
        <v>212</v>
      </c>
      <c r="X80" s="201"/>
      <c r="Y80" s="201"/>
      <c r="Z80" s="201"/>
      <c r="AA80" s="59"/>
      <c r="AB80" s="180"/>
      <c r="AC80" s="59"/>
      <c r="AS80" s="188"/>
      <c r="AT80" s="188"/>
    </row>
    <row r="81" spans="1:46" s="195" customFormat="1">
      <c r="A81" s="1"/>
      <c r="B81" s="240" t="s">
        <v>2</v>
      </c>
      <c r="C81" s="240" t="s">
        <v>2</v>
      </c>
      <c r="D81" s="13" t="s">
        <v>96</v>
      </c>
      <c r="E81" s="12"/>
      <c r="F81" s="12"/>
      <c r="G81" s="12"/>
      <c r="H81" s="12"/>
      <c r="I81" s="12"/>
      <c r="J81" s="12"/>
      <c r="K81" s="12"/>
      <c r="L81" s="12"/>
      <c r="M81" s="12"/>
      <c r="N81" s="12"/>
      <c r="O81" s="12"/>
      <c r="P81" s="12"/>
      <c r="Q81" s="12"/>
      <c r="R81" s="12"/>
      <c r="S81" s="12"/>
      <c r="T81" s="252" t="s">
        <v>749</v>
      </c>
      <c r="U81" s="252" t="s">
        <v>749</v>
      </c>
      <c r="V81" s="63" t="s">
        <v>528</v>
      </c>
      <c r="W81" s="252" t="s">
        <v>749</v>
      </c>
      <c r="X81" s="283"/>
      <c r="Y81" s="283"/>
      <c r="Z81" s="283"/>
      <c r="AA81" s="59"/>
      <c r="AB81" s="180"/>
      <c r="AC81" s="59"/>
      <c r="AS81" s="188"/>
      <c r="AT81" s="188"/>
    </row>
    <row r="82" spans="1:46" s="195" customFormat="1">
      <c r="A82" s="1"/>
      <c r="B82" s="252" t="s">
        <v>0</v>
      </c>
      <c r="C82" s="252" t="s">
        <v>97</v>
      </c>
      <c r="D82" s="17" t="s">
        <v>151</v>
      </c>
      <c r="E82" s="11"/>
      <c r="F82" s="11"/>
      <c r="G82" s="11"/>
      <c r="H82" s="11"/>
      <c r="I82" s="13" t="s">
        <v>152</v>
      </c>
      <c r="J82" s="12"/>
      <c r="K82" s="12"/>
      <c r="L82" s="12"/>
      <c r="M82" s="12"/>
      <c r="N82" s="12"/>
      <c r="O82" s="12"/>
      <c r="P82" s="12"/>
      <c r="Q82" s="12"/>
      <c r="R82" s="12"/>
      <c r="S82" s="12"/>
      <c r="T82" s="252" t="s">
        <v>749</v>
      </c>
      <c r="U82" s="252" t="s">
        <v>749</v>
      </c>
      <c r="V82" s="63" t="s">
        <v>528</v>
      </c>
      <c r="W82" s="252" t="s">
        <v>749</v>
      </c>
      <c r="X82" s="283"/>
      <c r="Y82" s="283"/>
      <c r="Z82" s="283"/>
      <c r="AA82" s="59"/>
      <c r="AB82" s="179"/>
      <c r="AC82" s="58"/>
      <c r="AS82" s="188"/>
      <c r="AT82" s="188"/>
    </row>
    <row r="83" spans="1:46" s="195" customFormat="1">
      <c r="A83" s="6"/>
      <c r="B83" s="305" t="s">
        <v>25</v>
      </c>
      <c r="C83" s="252" t="s">
        <v>98</v>
      </c>
      <c r="D83" s="307" t="s">
        <v>695</v>
      </c>
      <c r="E83" s="308"/>
      <c r="F83" s="308"/>
      <c r="G83" s="308"/>
      <c r="H83" s="309"/>
      <c r="I83" s="29" t="s">
        <v>99</v>
      </c>
      <c r="J83" s="30"/>
      <c r="K83" s="30"/>
      <c r="L83" s="30"/>
      <c r="M83" s="30"/>
      <c r="N83" s="12"/>
      <c r="O83" s="30"/>
      <c r="P83" s="30"/>
      <c r="Q83" s="30"/>
      <c r="R83" s="30"/>
      <c r="S83" s="30"/>
      <c r="T83" s="252" t="s">
        <v>749</v>
      </c>
      <c r="U83" s="252" t="s">
        <v>749</v>
      </c>
      <c r="V83" s="63" t="s">
        <v>528</v>
      </c>
      <c r="W83" s="252" t="s">
        <v>749</v>
      </c>
      <c r="X83" s="283"/>
      <c r="Y83" s="283"/>
      <c r="Z83" s="283"/>
      <c r="AA83" s="58"/>
      <c r="AB83" s="179"/>
      <c r="AC83" s="58"/>
      <c r="AS83" s="188"/>
      <c r="AT83" s="188"/>
    </row>
    <row r="84" spans="1:46" s="195" customFormat="1">
      <c r="A84" s="6"/>
      <c r="B84" s="306"/>
      <c r="C84" s="252" t="s">
        <v>100</v>
      </c>
      <c r="D84" s="310"/>
      <c r="E84" s="311"/>
      <c r="F84" s="311"/>
      <c r="G84" s="311"/>
      <c r="H84" s="312"/>
      <c r="I84" s="13" t="s">
        <v>101</v>
      </c>
      <c r="J84" s="12"/>
      <c r="K84" s="12"/>
      <c r="L84" s="12"/>
      <c r="M84" s="12"/>
      <c r="N84" s="12"/>
      <c r="O84" s="12"/>
      <c r="P84" s="12"/>
      <c r="Q84" s="12"/>
      <c r="R84" s="12"/>
      <c r="S84" s="12"/>
      <c r="T84" s="252" t="s">
        <v>749</v>
      </c>
      <c r="U84" s="252" t="s">
        <v>749</v>
      </c>
      <c r="V84" s="63" t="s">
        <v>528</v>
      </c>
      <c r="W84" s="252" t="s">
        <v>749</v>
      </c>
      <c r="X84" s="283"/>
      <c r="Y84" s="283"/>
      <c r="Z84" s="283"/>
      <c r="AA84" s="58"/>
      <c r="AB84" s="179"/>
      <c r="AC84" s="58"/>
      <c r="AS84" s="188"/>
      <c r="AT84" s="188"/>
    </row>
    <row r="85" spans="1:46" s="195" customFormat="1">
      <c r="A85" s="6"/>
      <c r="B85" s="305" t="s">
        <v>782</v>
      </c>
      <c r="C85" s="284" t="s">
        <v>776</v>
      </c>
      <c r="D85" s="307" t="s">
        <v>695</v>
      </c>
      <c r="E85" s="308"/>
      <c r="F85" s="308"/>
      <c r="G85" s="308"/>
      <c r="H85" s="309"/>
      <c r="I85" s="29" t="s">
        <v>783</v>
      </c>
      <c r="J85" s="30"/>
      <c r="K85" s="30"/>
      <c r="L85" s="30"/>
      <c r="M85" s="30"/>
      <c r="N85" s="12"/>
      <c r="O85" s="30"/>
      <c r="P85" s="30"/>
      <c r="Q85" s="30"/>
      <c r="R85" s="30"/>
      <c r="S85" s="30"/>
      <c r="T85" s="284" t="s">
        <v>1</v>
      </c>
      <c r="U85" s="284" t="s">
        <v>1</v>
      </c>
      <c r="V85" s="284" t="s">
        <v>527</v>
      </c>
      <c r="W85" s="284" t="s">
        <v>1</v>
      </c>
      <c r="X85" s="283"/>
      <c r="Y85" s="283"/>
      <c r="Z85" s="283"/>
      <c r="AA85" s="58"/>
      <c r="AB85" s="178"/>
      <c r="AC85" s="57"/>
      <c r="AS85" s="188"/>
      <c r="AT85" s="188"/>
    </row>
    <row r="86" spans="1:46" s="195" customFormat="1">
      <c r="A86" s="6"/>
      <c r="B86" s="306"/>
      <c r="C86" s="284" t="s">
        <v>777</v>
      </c>
      <c r="D86" s="310"/>
      <c r="E86" s="311"/>
      <c r="F86" s="311"/>
      <c r="G86" s="311"/>
      <c r="H86" s="312"/>
      <c r="I86" s="13" t="s">
        <v>784</v>
      </c>
      <c r="J86" s="12"/>
      <c r="K86" s="12"/>
      <c r="L86" s="12"/>
      <c r="M86" s="12"/>
      <c r="N86" s="12"/>
      <c r="O86" s="12"/>
      <c r="P86" s="12"/>
      <c r="Q86" s="12"/>
      <c r="R86" s="12"/>
      <c r="S86" s="12"/>
      <c r="T86" s="284" t="s">
        <v>1</v>
      </c>
      <c r="U86" s="284" t="s">
        <v>1</v>
      </c>
      <c r="V86" s="284" t="s">
        <v>527</v>
      </c>
      <c r="W86" s="284" t="s">
        <v>1</v>
      </c>
      <c r="X86" s="283"/>
      <c r="Y86" s="283"/>
      <c r="Z86" s="283"/>
      <c r="AA86" s="58"/>
      <c r="AB86" s="178"/>
      <c r="AC86" s="57"/>
      <c r="AD86" s="202" t="s">
        <v>2</v>
      </c>
      <c r="AE86" s="63" t="str">
        <f>HLOOKUP(M7VC!$AD$53,'M7VC-spec'!$T$88:$W$91,2,0)</f>
        <v>●</v>
      </c>
      <c r="AF86" s="197" t="str">
        <f>VLOOKUP(M7VC!AD92,AD86:AE88,2,0)</f>
        <v>●</v>
      </c>
      <c r="AG86" s="196"/>
      <c r="AH86" s="202" t="s">
        <v>2</v>
      </c>
      <c r="AI86" s="202" t="s">
        <v>431</v>
      </c>
      <c r="AJ86" s="199" t="str">
        <f>VLOOKUP(M7VC!AD92,AH86:AI88,2,0)</f>
        <v>a</v>
      </c>
      <c r="AS86" s="188"/>
      <c r="AT86" s="188"/>
    </row>
    <row r="87" spans="1:46" s="195" customFormat="1">
      <c r="A87" s="6"/>
      <c r="B87" s="15"/>
      <c r="C87" s="247"/>
      <c r="D87" s="31"/>
      <c r="E87" s="31"/>
      <c r="F87" s="31"/>
      <c r="G87" s="15"/>
      <c r="H87" s="15"/>
      <c r="I87" s="15"/>
      <c r="J87" s="15"/>
      <c r="K87" s="15"/>
      <c r="L87" s="15"/>
      <c r="M87" s="15"/>
      <c r="N87" s="15"/>
      <c r="O87" s="15"/>
      <c r="P87" s="15"/>
      <c r="Q87" s="15"/>
      <c r="R87" s="15"/>
      <c r="S87" s="15"/>
      <c r="T87" s="242"/>
      <c r="U87" s="242"/>
      <c r="V87" s="242"/>
      <c r="W87" s="78"/>
      <c r="X87" s="78"/>
      <c r="Y87" s="78"/>
      <c r="Z87" s="78"/>
      <c r="AA87" s="58"/>
      <c r="AB87" s="178"/>
      <c r="AC87" s="57"/>
      <c r="AD87" s="202">
        <v>1</v>
      </c>
      <c r="AE87" s="63" t="str">
        <f>HLOOKUP(M7VC!$AD$53,'M7VC-spec'!$T$88:$W$91,3,0)</f>
        <v>●</v>
      </c>
      <c r="AF87" s="196"/>
      <c r="AH87" s="202">
        <v>1</v>
      </c>
      <c r="AI87" s="202" t="s">
        <v>432</v>
      </c>
      <c r="AS87" s="188"/>
      <c r="AT87" s="188"/>
    </row>
    <row r="88" spans="1:46" s="195" customFormat="1">
      <c r="A88" s="6">
        <v>12</v>
      </c>
      <c r="B88" s="2" t="s">
        <v>718</v>
      </c>
      <c r="C88" s="2"/>
      <c r="D88" s="2"/>
      <c r="E88" s="2"/>
      <c r="F88" s="2"/>
      <c r="G88" s="2"/>
      <c r="H88" s="2"/>
      <c r="I88" s="2"/>
      <c r="J88" s="2"/>
      <c r="K88" s="2"/>
      <c r="L88" s="2"/>
      <c r="M88" s="2"/>
      <c r="N88" s="2"/>
      <c r="O88" s="2"/>
      <c r="P88" s="2"/>
      <c r="Q88" s="2"/>
      <c r="R88" s="2"/>
      <c r="S88" s="2"/>
      <c r="T88" s="63">
        <v>85</v>
      </c>
      <c r="U88" s="63">
        <v>112</v>
      </c>
      <c r="V88" s="63">
        <v>160</v>
      </c>
      <c r="W88" s="63">
        <v>212</v>
      </c>
      <c r="X88" s="201"/>
      <c r="Y88" s="201"/>
      <c r="Z88" s="201"/>
      <c r="AA88" s="57"/>
      <c r="AB88" s="178"/>
      <c r="AC88" s="57"/>
      <c r="AD88" s="202">
        <v>2</v>
      </c>
      <c r="AE88" s="63" t="str">
        <f>HLOOKUP(M7VC!$AD$53,'M7VC-spec'!$T$88:$W$91,4,0)</f>
        <v>○</v>
      </c>
      <c r="AH88" s="202">
        <v>2</v>
      </c>
      <c r="AI88" s="202" t="s">
        <v>433</v>
      </c>
      <c r="AS88" s="188"/>
      <c r="AT88" s="188"/>
    </row>
    <row r="89" spans="1:46" s="195" customFormat="1">
      <c r="A89" s="1"/>
      <c r="B89" s="184" t="s">
        <v>2</v>
      </c>
      <c r="C89" s="183"/>
      <c r="D89" s="13" t="s">
        <v>159</v>
      </c>
      <c r="E89" s="12"/>
      <c r="F89" s="12"/>
      <c r="G89" s="12"/>
      <c r="H89" s="12"/>
      <c r="I89" s="12"/>
      <c r="J89" s="12"/>
      <c r="K89" s="12"/>
      <c r="L89" s="12"/>
      <c r="M89" s="12"/>
      <c r="N89" s="12"/>
      <c r="O89" s="12"/>
      <c r="P89" s="12"/>
      <c r="Q89" s="12"/>
      <c r="R89" s="12"/>
      <c r="S89" s="12"/>
      <c r="T89" s="252" t="s">
        <v>749</v>
      </c>
      <c r="U89" s="252" t="s">
        <v>749</v>
      </c>
      <c r="V89" s="63" t="s">
        <v>528</v>
      </c>
      <c r="W89" s="252" t="s">
        <v>749</v>
      </c>
      <c r="X89" s="283"/>
      <c r="Y89" s="283"/>
      <c r="Z89" s="283"/>
      <c r="AA89" s="57"/>
      <c r="AB89" s="178"/>
      <c r="AC89" s="57"/>
      <c r="AE89" s="201"/>
      <c r="AF89" s="201"/>
      <c r="AG89" s="201"/>
      <c r="AH89" s="201"/>
      <c r="AI89" s="201"/>
      <c r="AJ89" s="201"/>
      <c r="AK89" s="201"/>
      <c r="AL89" s="201"/>
      <c r="AM89" s="201"/>
      <c r="AN89" s="201"/>
      <c r="AO89" s="203"/>
      <c r="AP89" s="203"/>
      <c r="AS89" s="188"/>
      <c r="AT89" s="188"/>
    </row>
    <row r="90" spans="1:46" s="195" customFormat="1">
      <c r="A90" s="1"/>
      <c r="B90" s="182">
        <v>1</v>
      </c>
      <c r="C90" s="183"/>
      <c r="D90" s="13" t="s">
        <v>160</v>
      </c>
      <c r="E90" s="12"/>
      <c r="F90" s="12"/>
      <c r="G90" s="12"/>
      <c r="H90" s="12"/>
      <c r="I90" s="12"/>
      <c r="J90" s="12"/>
      <c r="K90" s="12"/>
      <c r="L90" s="12"/>
      <c r="M90" s="12"/>
      <c r="N90" s="12"/>
      <c r="O90" s="12"/>
      <c r="P90" s="12"/>
      <c r="Q90" s="12"/>
      <c r="R90" s="12"/>
      <c r="S90" s="12"/>
      <c r="T90" s="252" t="s">
        <v>749</v>
      </c>
      <c r="U90" s="252" t="s">
        <v>749</v>
      </c>
      <c r="V90" s="63" t="s">
        <v>528</v>
      </c>
      <c r="W90" s="252" t="s">
        <v>749</v>
      </c>
      <c r="X90" s="283"/>
      <c r="Y90" s="283"/>
      <c r="Z90" s="283"/>
      <c r="AA90" s="57"/>
      <c r="AB90" s="178"/>
      <c r="AC90" s="57"/>
      <c r="AS90" s="188"/>
      <c r="AT90" s="188"/>
    </row>
    <row r="91" spans="1:46" s="195" customFormat="1">
      <c r="A91" s="1"/>
      <c r="B91" s="182">
        <v>2</v>
      </c>
      <c r="C91" s="183"/>
      <c r="D91" s="13" t="s">
        <v>169</v>
      </c>
      <c r="E91" s="12"/>
      <c r="F91" s="12"/>
      <c r="G91" s="12"/>
      <c r="H91" s="12"/>
      <c r="I91" s="12"/>
      <c r="J91" s="12"/>
      <c r="K91" s="12"/>
      <c r="L91" s="12"/>
      <c r="M91" s="12"/>
      <c r="N91" s="12"/>
      <c r="O91" s="12"/>
      <c r="P91" s="12"/>
      <c r="Q91" s="12"/>
      <c r="R91" s="12"/>
      <c r="S91" s="12"/>
      <c r="T91" s="252" t="s">
        <v>749</v>
      </c>
      <c r="U91" s="252" t="s">
        <v>749</v>
      </c>
      <c r="V91" s="233" t="s">
        <v>750</v>
      </c>
      <c r="W91" s="252" t="s">
        <v>749</v>
      </c>
      <c r="X91" s="283"/>
      <c r="Y91" s="283"/>
      <c r="Z91" s="283"/>
      <c r="AA91" s="57"/>
      <c r="AB91" s="178"/>
      <c r="AC91" s="57"/>
      <c r="AD91" s="202" t="s">
        <v>2</v>
      </c>
      <c r="AE91" s="63" t="str">
        <f>HLOOKUP(M7VC!$AD$53,'M7VC-spec'!$T$93:$W$96,2,0)</f>
        <v>●</v>
      </c>
      <c r="AF91" s="197" t="str">
        <f>VLOOKUP(M7VC!AD96,AD91:AE93,2,0)</f>
        <v>●</v>
      </c>
      <c r="AH91" s="202" t="s">
        <v>2</v>
      </c>
      <c r="AI91" s="202" t="s">
        <v>431</v>
      </c>
      <c r="AJ91" s="199" t="str">
        <f>VLOOKUP(M7VC!AD96,AH91:AI93,2,0)</f>
        <v>a</v>
      </c>
      <c r="AS91" s="188"/>
      <c r="AT91" s="188"/>
    </row>
    <row r="92" spans="1:46" s="195" customFormat="1">
      <c r="A92" s="1"/>
      <c r="B92" s="2"/>
      <c r="C92" s="1"/>
      <c r="D92" s="2"/>
      <c r="E92" s="2"/>
      <c r="F92" s="2"/>
      <c r="G92" s="2"/>
      <c r="H92" s="2"/>
      <c r="I92" s="2"/>
      <c r="J92" s="2"/>
      <c r="K92" s="2"/>
      <c r="L92" s="2"/>
      <c r="M92" s="1"/>
      <c r="N92" s="1"/>
      <c r="O92" s="1"/>
      <c r="P92" s="1"/>
      <c r="Q92" s="1"/>
      <c r="R92" s="1"/>
      <c r="S92" s="1"/>
      <c r="T92" s="2"/>
      <c r="U92" s="2"/>
      <c r="V92" s="2"/>
      <c r="W92" s="61"/>
      <c r="X92" s="61"/>
      <c r="Y92" s="61"/>
      <c r="Z92" s="61"/>
      <c r="AA92" s="57"/>
      <c r="AB92" s="178"/>
      <c r="AC92" s="57"/>
      <c r="AD92" s="202">
        <v>1</v>
      </c>
      <c r="AE92" s="63" t="str">
        <f>HLOOKUP(M7VC!$AD$53,'M7VC-spec'!$T$93:$W$96,3,0)</f>
        <v>○</v>
      </c>
      <c r="AF92" s="196"/>
      <c r="AG92" s="196"/>
      <c r="AH92" s="202">
        <v>1</v>
      </c>
      <c r="AI92" s="202" t="s">
        <v>432</v>
      </c>
      <c r="AS92" s="188"/>
      <c r="AT92" s="188"/>
    </row>
    <row r="93" spans="1:46" s="195" customFormat="1">
      <c r="A93" s="1">
        <v>13</v>
      </c>
      <c r="B93" s="2" t="s">
        <v>643</v>
      </c>
      <c r="C93" s="1"/>
      <c r="D93" s="2"/>
      <c r="E93" s="2"/>
      <c r="F93" s="2"/>
      <c r="G93" s="2"/>
      <c r="H93" s="2"/>
      <c r="I93" s="2"/>
      <c r="J93" s="1"/>
      <c r="K93" s="1"/>
      <c r="L93" s="1"/>
      <c r="M93" s="1"/>
      <c r="N93" s="1"/>
      <c r="O93" s="1"/>
      <c r="P93" s="1"/>
      <c r="Q93" s="1"/>
      <c r="R93" s="1"/>
      <c r="S93" s="1"/>
      <c r="T93" s="252">
        <v>85</v>
      </c>
      <c r="U93" s="252">
        <v>112</v>
      </c>
      <c r="V93" s="252">
        <v>160</v>
      </c>
      <c r="W93" s="63">
        <v>212</v>
      </c>
      <c r="X93" s="201"/>
      <c r="Y93" s="201"/>
      <c r="Z93" s="201"/>
      <c r="AA93" s="57"/>
      <c r="AB93" s="178"/>
      <c r="AC93" s="57"/>
      <c r="AD93" s="202">
        <v>2</v>
      </c>
      <c r="AE93" s="63" t="str">
        <f>HLOOKUP(M7VC!$AD$53,'M7VC-spec'!$T$93:$W$96,4,0)</f>
        <v>○</v>
      </c>
      <c r="AG93" s="196"/>
      <c r="AH93" s="202">
        <v>2</v>
      </c>
      <c r="AI93" s="202" t="s">
        <v>432</v>
      </c>
      <c r="AS93" s="188"/>
      <c r="AT93" s="188"/>
    </row>
    <row r="94" spans="1:46" s="195" customFormat="1">
      <c r="A94" s="1"/>
      <c r="B94" s="38" t="s">
        <v>2</v>
      </c>
      <c r="C94" s="14"/>
      <c r="D94" s="13" t="s">
        <v>102</v>
      </c>
      <c r="E94" s="12"/>
      <c r="F94" s="12"/>
      <c r="G94" s="12"/>
      <c r="H94" s="12"/>
      <c r="I94" s="12"/>
      <c r="J94" s="12"/>
      <c r="K94" s="12"/>
      <c r="L94" s="12"/>
      <c r="M94" s="12"/>
      <c r="N94" s="12"/>
      <c r="O94" s="12"/>
      <c r="P94" s="12"/>
      <c r="Q94" s="12"/>
      <c r="R94" s="12"/>
      <c r="S94" s="12"/>
      <c r="T94" s="252" t="s">
        <v>749</v>
      </c>
      <c r="U94" s="252" t="s">
        <v>749</v>
      </c>
      <c r="V94" s="63" t="s">
        <v>528</v>
      </c>
      <c r="W94" s="252" t="s">
        <v>749</v>
      </c>
      <c r="X94" s="283"/>
      <c r="Y94" s="283"/>
      <c r="Z94" s="283"/>
      <c r="AA94" s="57"/>
      <c r="AB94" s="178"/>
      <c r="AC94" s="57"/>
      <c r="AS94" s="188"/>
      <c r="AT94" s="188"/>
    </row>
    <row r="95" spans="1:46" s="195" customFormat="1">
      <c r="A95" s="6"/>
      <c r="B95" s="38">
        <v>1</v>
      </c>
      <c r="C95" s="14"/>
      <c r="D95" s="13" t="s">
        <v>103</v>
      </c>
      <c r="E95" s="12"/>
      <c r="F95" s="12"/>
      <c r="G95" s="12"/>
      <c r="H95" s="12"/>
      <c r="I95" s="12" t="s">
        <v>149</v>
      </c>
      <c r="J95" s="12"/>
      <c r="K95" s="12"/>
      <c r="L95" s="12"/>
      <c r="M95" s="12"/>
      <c r="N95" s="12"/>
      <c r="O95" s="12" t="s">
        <v>150</v>
      </c>
      <c r="P95" s="12"/>
      <c r="Q95" s="12"/>
      <c r="R95" s="12"/>
      <c r="S95" s="12"/>
      <c r="T95" s="252" t="s">
        <v>749</v>
      </c>
      <c r="U95" s="252" t="s">
        <v>749</v>
      </c>
      <c r="V95" s="233" t="s">
        <v>750</v>
      </c>
      <c r="W95" s="252" t="s">
        <v>749</v>
      </c>
      <c r="X95" s="283"/>
      <c r="Y95" s="283"/>
      <c r="Z95" s="283"/>
      <c r="AA95" s="57"/>
      <c r="AB95" s="178"/>
      <c r="AC95" s="57"/>
      <c r="AS95" s="188"/>
      <c r="AT95" s="188"/>
    </row>
    <row r="96" spans="1:46" s="195" customFormat="1">
      <c r="A96" s="6"/>
      <c r="B96" s="38">
        <v>2</v>
      </c>
      <c r="C96" s="14"/>
      <c r="D96" s="13" t="s">
        <v>103</v>
      </c>
      <c r="E96" s="12"/>
      <c r="F96" s="12"/>
      <c r="G96" s="12"/>
      <c r="H96" s="12"/>
      <c r="I96" s="12" t="s">
        <v>148</v>
      </c>
      <c r="J96" s="12"/>
      <c r="K96" s="12"/>
      <c r="L96" s="12"/>
      <c r="M96" s="12"/>
      <c r="N96" s="12"/>
      <c r="O96" s="12" t="s">
        <v>150</v>
      </c>
      <c r="P96" s="12"/>
      <c r="Q96" s="12"/>
      <c r="R96" s="12"/>
      <c r="S96" s="12"/>
      <c r="T96" s="252" t="s">
        <v>749</v>
      </c>
      <c r="U96" s="252" t="s">
        <v>749</v>
      </c>
      <c r="V96" s="233" t="s">
        <v>750</v>
      </c>
      <c r="W96" s="252" t="s">
        <v>749</v>
      </c>
      <c r="X96" s="283"/>
      <c r="Y96" s="283"/>
      <c r="Z96" s="283"/>
      <c r="AA96" s="57"/>
      <c r="AB96" s="178"/>
      <c r="AC96" s="57"/>
      <c r="AS96" s="188"/>
      <c r="AT96" s="188"/>
    </row>
    <row r="97" spans="1:46" s="195" customFormat="1">
      <c r="A97" s="6"/>
      <c r="B97" s="247"/>
      <c r="C97" s="247"/>
      <c r="D97" s="247"/>
      <c r="E97" s="247"/>
      <c r="F97" s="247"/>
      <c r="G97" s="247"/>
      <c r="H97" s="2"/>
      <c r="I97" s="2"/>
      <c r="J97" s="2"/>
      <c r="K97" s="2"/>
      <c r="L97" s="2"/>
      <c r="M97" s="2"/>
      <c r="N97" s="2"/>
      <c r="O97" s="2"/>
      <c r="P97" s="2"/>
      <c r="Q97" s="2"/>
      <c r="R97" s="2"/>
      <c r="S97" s="2"/>
      <c r="T97" s="2"/>
      <c r="U97" s="2"/>
      <c r="V97" s="2"/>
      <c r="W97" s="61"/>
      <c r="X97" s="61"/>
      <c r="Y97" s="61"/>
      <c r="Z97" s="61"/>
      <c r="AA97" s="57"/>
      <c r="AB97" s="178"/>
      <c r="AC97" s="57"/>
      <c r="AS97" s="188"/>
      <c r="AT97" s="188"/>
    </row>
    <row r="98" spans="1:46" s="195" customFormat="1">
      <c r="A98" s="6">
        <v>14</v>
      </c>
      <c r="B98" s="2" t="s">
        <v>722</v>
      </c>
      <c r="C98" s="2"/>
      <c r="D98" s="2"/>
      <c r="E98" s="2"/>
      <c r="F98" s="2"/>
      <c r="G98" s="2"/>
      <c r="H98" s="2"/>
      <c r="I98" s="2"/>
      <c r="J98" s="2"/>
      <c r="K98" s="2"/>
      <c r="L98" s="2"/>
      <c r="M98" s="2"/>
      <c r="N98" s="2"/>
      <c r="O98" s="2"/>
      <c r="P98" s="2"/>
      <c r="Q98" s="2"/>
      <c r="R98" s="2"/>
      <c r="S98" s="2"/>
      <c r="T98" s="252">
        <v>85</v>
      </c>
      <c r="U98" s="252">
        <v>112</v>
      </c>
      <c r="V98" s="252">
        <v>160</v>
      </c>
      <c r="W98" s="63">
        <v>212</v>
      </c>
      <c r="X98" s="201"/>
      <c r="Y98" s="201"/>
      <c r="Z98" s="201"/>
      <c r="AA98" s="57"/>
      <c r="AB98" s="178"/>
      <c r="AC98" s="57"/>
      <c r="AS98" s="188"/>
      <c r="AT98" s="188"/>
    </row>
    <row r="99" spans="1:46" s="195" customFormat="1">
      <c r="A99" s="6"/>
      <c r="B99" s="38" t="s">
        <v>16</v>
      </c>
      <c r="C99" s="14"/>
      <c r="D99" s="13" t="s">
        <v>21</v>
      </c>
      <c r="E99" s="12"/>
      <c r="F99" s="12"/>
      <c r="G99" s="12"/>
      <c r="H99" s="12"/>
      <c r="I99" s="12"/>
      <c r="J99" s="12"/>
      <c r="K99" s="12"/>
      <c r="L99" s="12"/>
      <c r="M99" s="12"/>
      <c r="N99" s="12"/>
      <c r="O99" s="12"/>
      <c r="P99" s="12"/>
      <c r="Q99" s="12"/>
      <c r="R99" s="12"/>
      <c r="S99" s="12"/>
      <c r="T99" s="252" t="s">
        <v>749</v>
      </c>
      <c r="U99" s="252" t="s">
        <v>749</v>
      </c>
      <c r="V99" s="63" t="s">
        <v>528</v>
      </c>
      <c r="W99" s="252" t="s">
        <v>749</v>
      </c>
      <c r="X99" s="283"/>
      <c r="Y99" s="283"/>
      <c r="Z99" s="283"/>
      <c r="AA99" s="57"/>
      <c r="AB99" s="178"/>
      <c r="AC99" s="57"/>
      <c r="AS99" s="188"/>
      <c r="AT99" s="188"/>
    </row>
    <row r="100" spans="1:46" s="195" customFormat="1">
      <c r="A100" s="6"/>
      <c r="B100" s="247"/>
      <c r="C100" s="247"/>
      <c r="D100" s="247"/>
      <c r="E100" s="247"/>
      <c r="F100" s="2"/>
      <c r="G100" s="2"/>
      <c r="H100" s="2"/>
      <c r="I100" s="2"/>
      <c r="J100" s="2"/>
      <c r="K100" s="2"/>
      <c r="L100" s="2"/>
      <c r="M100" s="2"/>
      <c r="N100" s="2"/>
      <c r="O100" s="2"/>
      <c r="P100" s="2"/>
      <c r="Q100" s="2"/>
      <c r="R100" s="2"/>
      <c r="S100" s="2"/>
      <c r="T100" s="2"/>
      <c r="U100" s="2"/>
      <c r="V100" s="2"/>
      <c r="W100" s="61"/>
      <c r="X100" s="61"/>
      <c r="Y100" s="61"/>
      <c r="Z100" s="61"/>
      <c r="AA100" s="57"/>
      <c r="AB100" s="178"/>
      <c r="AC100" s="57"/>
      <c r="AS100" s="188"/>
      <c r="AT100" s="188"/>
    </row>
    <row r="101" spans="1:46" s="195" customFormat="1">
      <c r="A101" s="6">
        <v>15</v>
      </c>
      <c r="B101" s="2" t="s">
        <v>644</v>
      </c>
      <c r="C101" s="2"/>
      <c r="D101" s="2"/>
      <c r="E101" s="2"/>
      <c r="F101" s="2"/>
      <c r="G101" s="2"/>
      <c r="H101" s="2"/>
      <c r="I101" s="2"/>
      <c r="J101" s="2"/>
      <c r="K101" s="2"/>
      <c r="L101" s="2"/>
      <c r="M101" s="2"/>
      <c r="N101" s="2"/>
      <c r="O101" s="2"/>
      <c r="P101" s="2"/>
      <c r="Q101" s="2"/>
      <c r="R101" s="2"/>
      <c r="S101" s="2"/>
      <c r="T101" s="252">
        <v>85</v>
      </c>
      <c r="U101" s="252">
        <v>112</v>
      </c>
      <c r="V101" s="252">
        <v>160</v>
      </c>
      <c r="W101" s="63">
        <v>212</v>
      </c>
      <c r="X101" s="201"/>
      <c r="Y101" s="201"/>
      <c r="Z101" s="201"/>
      <c r="AA101" s="57"/>
      <c r="AB101" s="178"/>
      <c r="AC101" s="57"/>
      <c r="AS101" s="188"/>
      <c r="AT101" s="188"/>
    </row>
    <row r="102" spans="1:46" s="195" customFormat="1">
      <c r="A102" s="6"/>
      <c r="B102" s="302" t="s">
        <v>105</v>
      </c>
      <c r="C102" s="300"/>
      <c r="D102" s="13" t="s">
        <v>106</v>
      </c>
      <c r="E102" s="12"/>
      <c r="F102" s="12"/>
      <c r="G102" s="12"/>
      <c r="H102" s="12"/>
      <c r="I102" s="12"/>
      <c r="J102" s="12"/>
      <c r="K102" s="12"/>
      <c r="L102" s="12"/>
      <c r="M102" s="12"/>
      <c r="N102" s="12"/>
      <c r="O102" s="12"/>
      <c r="P102" s="12"/>
      <c r="Q102" s="12"/>
      <c r="R102" s="12"/>
      <c r="S102" s="12"/>
      <c r="T102" s="252" t="s">
        <v>749</v>
      </c>
      <c r="U102" s="252" t="s">
        <v>749</v>
      </c>
      <c r="V102" s="63" t="s">
        <v>528</v>
      </c>
      <c r="W102" s="252" t="s">
        <v>749</v>
      </c>
      <c r="X102" s="283"/>
      <c r="Y102" s="283"/>
      <c r="Z102" s="283"/>
      <c r="AA102" s="57"/>
      <c r="AB102" s="178"/>
      <c r="AC102" s="57"/>
      <c r="AS102" s="188"/>
      <c r="AT102" s="188"/>
    </row>
    <row r="103" spans="1:46" s="195" customFormat="1">
      <c r="A103" s="1"/>
      <c r="B103" s="2"/>
      <c r="C103" s="2"/>
      <c r="D103" s="2"/>
      <c r="E103" s="2"/>
      <c r="F103" s="2"/>
      <c r="G103" s="2"/>
      <c r="H103" s="2"/>
      <c r="I103" s="2"/>
      <c r="J103" s="2"/>
      <c r="K103" s="2"/>
      <c r="L103" s="2"/>
      <c r="M103" s="2"/>
      <c r="N103" s="2"/>
      <c r="O103" s="2"/>
      <c r="P103" s="2"/>
      <c r="Q103" s="2"/>
      <c r="R103" s="2"/>
      <c r="S103" s="2"/>
      <c r="T103" s="2"/>
      <c r="U103" s="2"/>
      <c r="V103" s="2"/>
      <c r="W103" s="61"/>
      <c r="X103" s="61"/>
      <c r="Y103" s="61"/>
      <c r="Z103" s="61"/>
      <c r="AA103" s="57"/>
      <c r="AB103" s="178"/>
      <c r="AC103" s="57"/>
      <c r="AS103" s="188"/>
      <c r="AT103" s="188"/>
    </row>
    <row r="104" spans="1:46" s="195" customFormat="1">
      <c r="A104" s="1"/>
      <c r="B104" s="2"/>
      <c r="C104" s="2"/>
      <c r="D104" s="2"/>
      <c r="E104" s="2"/>
      <c r="F104" s="2"/>
      <c r="G104" s="2"/>
      <c r="H104" s="2"/>
      <c r="I104" s="2"/>
      <c r="J104" s="2"/>
      <c r="K104" s="2"/>
      <c r="L104" s="2"/>
      <c r="M104" s="2"/>
      <c r="N104" s="2" t="s">
        <v>536</v>
      </c>
      <c r="O104" s="2"/>
      <c r="P104" s="2"/>
      <c r="Q104" s="2"/>
      <c r="R104" s="2"/>
      <c r="S104" s="2"/>
      <c r="T104" s="2"/>
      <c r="U104" s="2"/>
      <c r="V104" s="2"/>
      <c r="W104" s="61"/>
      <c r="X104" s="61"/>
      <c r="Y104" s="61"/>
      <c r="Z104" s="61"/>
      <c r="AA104" s="57"/>
      <c r="AB104" s="178"/>
      <c r="AC104" s="57"/>
      <c r="AD104" s="63"/>
      <c r="AE104" s="63" t="s">
        <v>521</v>
      </c>
      <c r="AF104" s="63" t="s">
        <v>521</v>
      </c>
      <c r="AG104" s="63" t="s">
        <v>522</v>
      </c>
      <c r="AH104" s="63" t="s">
        <v>523</v>
      </c>
      <c r="AI104" s="63" t="s">
        <v>524</v>
      </c>
      <c r="AS104" s="188"/>
      <c r="AT104" s="188"/>
    </row>
    <row r="105" spans="1:46" s="195" customFormat="1" ht="43.5" customHeight="1">
      <c r="A105" s="1"/>
      <c r="B105" s="32" t="s">
        <v>537</v>
      </c>
      <c r="C105" s="32"/>
      <c r="D105" s="32"/>
      <c r="E105" s="32"/>
      <c r="F105" s="32"/>
      <c r="G105" s="32" t="s">
        <v>538</v>
      </c>
      <c r="H105" s="32"/>
      <c r="I105" s="32"/>
      <c r="J105" s="32"/>
      <c r="K105" s="32"/>
      <c r="L105" s="32" t="s">
        <v>539</v>
      </c>
      <c r="M105" s="32"/>
      <c r="N105" s="32"/>
      <c r="O105" s="32"/>
      <c r="P105" s="32"/>
      <c r="Q105" s="32"/>
      <c r="R105" s="32"/>
      <c r="S105" s="32"/>
      <c r="T105" s="32"/>
      <c r="U105" s="32"/>
      <c r="V105" s="32"/>
      <c r="W105" s="61"/>
      <c r="X105" s="61"/>
      <c r="Y105" s="61"/>
      <c r="Z105" s="61"/>
      <c r="AA105" s="57"/>
      <c r="AB105" s="180"/>
      <c r="AC105" s="59"/>
      <c r="AD105" s="63">
        <v>85</v>
      </c>
      <c r="AE105" s="63">
        <f>IF(M7VC!AD92=1,AH105,IF(AF105&lt;AH105,AH105,AF105))</f>
        <v>6150</v>
      </c>
      <c r="AF105" s="63">
        <f>IF(M7VC!AF16=AF117,AH105,IF(M7VC!AF16&lt;0.6*AF117,AI105,IF(M7VC!AF16&gt;0.94*AF117,AH105,326000/M7VC!AF16)))</f>
        <v>6150</v>
      </c>
      <c r="AG105" s="63">
        <f>IF(M7VC!AD92=1,AH105,IF(M7VC!AI16=AF117,AH105,IF(M7VC!AI16&lt;0.6*AF117,AI105,IF(M7VC!AI16&gt;0.94*AF117,AH105,326000/M7VC!AI16))))</f>
        <v>6150</v>
      </c>
      <c r="AH105" s="63">
        <v>3900</v>
      </c>
      <c r="AI105" s="63">
        <v>6150</v>
      </c>
      <c r="AS105" s="188"/>
      <c r="AT105" s="188"/>
    </row>
    <row r="106" spans="1:46" s="195" customFormat="1">
      <c r="A106" s="1"/>
      <c r="B106" s="2"/>
      <c r="C106" s="2"/>
      <c r="D106" s="2"/>
      <c r="E106" s="2"/>
      <c r="F106" s="2"/>
      <c r="G106" s="2"/>
      <c r="H106" s="2"/>
      <c r="I106" s="2"/>
      <c r="J106" s="2"/>
      <c r="K106" s="2"/>
      <c r="L106" s="2"/>
      <c r="M106" s="2"/>
      <c r="N106" s="2"/>
      <c r="O106" s="2"/>
      <c r="P106" s="2"/>
      <c r="Q106" s="2"/>
      <c r="R106" s="2"/>
      <c r="S106" s="2"/>
      <c r="T106" s="2"/>
      <c r="U106" s="2"/>
      <c r="V106" s="2"/>
      <c r="W106" s="61"/>
      <c r="X106" s="61"/>
      <c r="Y106" s="61"/>
      <c r="Z106" s="61"/>
      <c r="AA106" s="57"/>
      <c r="AB106" s="180"/>
      <c r="AC106" s="59"/>
      <c r="AD106" s="63">
        <v>112</v>
      </c>
      <c r="AE106" s="63">
        <f>IF(M7VC!AD92=1,AH106,IF(AF106&lt;AH106,AH106,AF106))</f>
        <v>5600</v>
      </c>
      <c r="AF106" s="63">
        <f>IF(M7VC!AF16=AF117,AH106,IF(M7VC!AF16&lt;0.6*AF117,AI106,IF(M7VC!AF16&gt;0.96*AF117,AH106,380800/M7VC!AF16)))</f>
        <v>5600</v>
      </c>
      <c r="AG106" s="63">
        <f>IF(M7VC!AD92=1,AH106,IF(M7VC!AI16=AF117,AH106,IF(M7VC!AI16&lt;0.6*AF117,AI106,IF(M7VC!AI16&gt;0.96*AF117,AH106,380800/M7VC!AI16))))</f>
        <v>5600</v>
      </c>
      <c r="AH106" s="63">
        <v>3550</v>
      </c>
      <c r="AI106" s="63">
        <v>5600</v>
      </c>
      <c r="AS106" s="188"/>
      <c r="AT106" s="188"/>
    </row>
    <row r="107" spans="1:46" s="195" customFormat="1">
      <c r="A107" s="33"/>
      <c r="B107" s="204" t="s">
        <v>554</v>
      </c>
      <c r="C107" s="2"/>
      <c r="D107" s="2"/>
      <c r="E107" s="2"/>
      <c r="F107" s="2"/>
      <c r="G107" s="2"/>
      <c r="H107" s="2"/>
      <c r="I107" s="2"/>
      <c r="J107" s="2"/>
      <c r="K107" s="2"/>
      <c r="L107" s="2"/>
      <c r="M107" s="2"/>
      <c r="N107" s="2"/>
      <c r="O107" s="13" t="s">
        <v>107</v>
      </c>
      <c r="P107" s="12"/>
      <c r="Q107" s="12"/>
      <c r="R107" s="12"/>
      <c r="S107" s="12"/>
      <c r="T107" s="12"/>
      <c r="U107" s="12"/>
      <c r="V107" s="14"/>
      <c r="W107" s="61"/>
      <c r="X107" s="61"/>
      <c r="Y107" s="61"/>
      <c r="Z107" s="61"/>
      <c r="AA107" s="57"/>
      <c r="AB107" s="180"/>
      <c r="AC107" s="59"/>
      <c r="AD107" s="63">
        <v>160</v>
      </c>
      <c r="AE107" s="63">
        <f>IF(M7VC!AD92=1,AH107,IF(AF107&lt;AH107,AH107,AF107))</f>
        <v>4900</v>
      </c>
      <c r="AF107" s="63">
        <f>IF(M7VC!AF16=AF117,AH107,IF(M7VC!AF16&lt;0.6*AF117,AI107,IF(M7VC!AF16&gt;0.95*AF117,AH107,470400/M7VC!AF16)))</f>
        <v>4900</v>
      </c>
      <c r="AG107" s="63">
        <f>IF(M7VC!AD92=1,AH107,IF(M7VC!AI16=AF117,AH107,IF(M7VC!AI16&lt;0.6*AF117,AI107,IF(M7VC!AI16&gt;0.95*AF117,AH107,470400/M7VC!AI16))))</f>
        <v>4900</v>
      </c>
      <c r="AH107" s="63">
        <v>3100</v>
      </c>
      <c r="AI107" s="63">
        <v>4900</v>
      </c>
      <c r="AS107" s="188"/>
      <c r="AT107" s="188"/>
    </row>
    <row r="108" spans="1:46" s="195" customFormat="1" ht="13.5" customHeight="1" thickBot="1">
      <c r="A108" s="1"/>
      <c r="B108" s="205" t="s">
        <v>163</v>
      </c>
      <c r="C108" s="2"/>
      <c r="D108" s="2"/>
      <c r="E108" s="2"/>
      <c r="F108" s="2"/>
      <c r="G108" s="2"/>
      <c r="H108" s="2"/>
      <c r="I108" s="2"/>
      <c r="J108" s="1"/>
      <c r="K108" s="1"/>
      <c r="L108" s="1"/>
      <c r="M108" s="1"/>
      <c r="N108" s="1"/>
      <c r="O108" s="330" t="s">
        <v>108</v>
      </c>
      <c r="P108" s="331"/>
      <c r="Q108" s="330" t="s">
        <v>109</v>
      </c>
      <c r="R108" s="331"/>
      <c r="S108" s="330" t="s">
        <v>110</v>
      </c>
      <c r="T108" s="331"/>
      <c r="U108" s="330" t="s">
        <v>111</v>
      </c>
      <c r="V108" s="331"/>
      <c r="W108" s="60"/>
      <c r="X108" s="60"/>
      <c r="Y108" s="60"/>
      <c r="Z108" s="60"/>
      <c r="AA108" s="59"/>
      <c r="AB108" s="180"/>
      <c r="AC108" s="59"/>
      <c r="AD108" s="63">
        <v>212</v>
      </c>
      <c r="AE108" s="63">
        <f>IF(M7VC!AD92=1,AH108,IF(AF108&lt;AH108,AH108,AF108))</f>
        <v>4600</v>
      </c>
      <c r="AF108" s="63">
        <f>IF(M7VC!AF16=AF117,AH108,IF(M7VC!AF16&lt;0.4*AF117,AI108,IF(M7VC!AF16&gt;0.63*AF117,AH108,395600/M7VC!AF16)))</f>
        <v>4600</v>
      </c>
      <c r="AG108" s="63">
        <f>IF(M7VC!AD92=1,AH108,IF(M7VC!AI16=AF117,AH108,IF(M7VC!AI16&lt;0.4*AF117,AI108,IF(M7VC!AI16&gt;0.63*AF117,AH108,395600/M7VC!AI16))))</f>
        <v>4600</v>
      </c>
      <c r="AH108" s="63">
        <v>2900</v>
      </c>
      <c r="AI108" s="63">
        <v>4600</v>
      </c>
      <c r="AS108" s="188"/>
      <c r="AT108" s="188"/>
    </row>
    <row r="109" spans="1:46" s="195" customFormat="1" ht="20.25" customHeight="1" thickTop="1">
      <c r="A109" s="1"/>
      <c r="B109" s="302" t="s">
        <v>112</v>
      </c>
      <c r="C109" s="303"/>
      <c r="D109" s="303"/>
      <c r="E109" s="303"/>
      <c r="F109" s="303"/>
      <c r="G109" s="303"/>
      <c r="H109" s="303"/>
      <c r="I109" s="303"/>
      <c r="J109" s="303"/>
      <c r="K109" s="303"/>
      <c r="L109" s="303"/>
      <c r="M109" s="303"/>
      <c r="N109" s="303"/>
      <c r="O109" s="56" t="s">
        <v>2</v>
      </c>
      <c r="P109" s="54"/>
      <c r="Q109" s="55" t="s">
        <v>97</v>
      </c>
      <c r="R109" s="54"/>
      <c r="S109" s="55" t="s">
        <v>98</v>
      </c>
      <c r="T109" s="37"/>
      <c r="U109" s="55" t="s">
        <v>100</v>
      </c>
      <c r="V109" s="36"/>
      <c r="W109" s="60"/>
      <c r="X109" s="60"/>
      <c r="Y109" s="60"/>
      <c r="Z109" s="60"/>
      <c r="AA109" s="59"/>
      <c r="AB109" s="180"/>
      <c r="AC109" s="59"/>
      <c r="AE109" s="199">
        <f>VLOOKUP(M7VC!AD53,AD105:AG108,2,0)</f>
        <v>4900</v>
      </c>
      <c r="AG109" s="199">
        <f>VLOOKUP(M7VC!AD53,AD105:AG108,4,0)</f>
        <v>4900</v>
      </c>
      <c r="AH109" s="201"/>
      <c r="AI109" s="201"/>
      <c r="AS109" s="188"/>
      <c r="AT109" s="188"/>
    </row>
    <row r="110" spans="1:46" s="195" customFormat="1">
      <c r="A110" s="1"/>
      <c r="B110" s="313" t="s">
        <v>6</v>
      </c>
      <c r="C110" s="34" t="s">
        <v>113</v>
      </c>
      <c r="D110" s="293" t="s">
        <v>114</v>
      </c>
      <c r="E110" s="294"/>
      <c r="F110" s="294"/>
      <c r="G110" s="295"/>
      <c r="H110" s="13" t="s">
        <v>65</v>
      </c>
      <c r="I110" s="12"/>
      <c r="J110" s="12"/>
      <c r="K110" s="12"/>
      <c r="L110" s="12"/>
      <c r="M110" s="12"/>
      <c r="N110" s="12"/>
      <c r="O110" s="299" t="s">
        <v>527</v>
      </c>
      <c r="P110" s="300"/>
      <c r="Q110" s="302" t="s">
        <v>1</v>
      </c>
      <c r="R110" s="300"/>
      <c r="S110" s="302" t="s">
        <v>1</v>
      </c>
      <c r="T110" s="300"/>
      <c r="U110" s="302" t="s">
        <v>1</v>
      </c>
      <c r="V110" s="304"/>
      <c r="W110" s="60"/>
      <c r="X110" s="60"/>
      <c r="Y110" s="60"/>
      <c r="Z110" s="60"/>
      <c r="AA110" s="59"/>
      <c r="AB110" s="180"/>
      <c r="AC110" s="59"/>
      <c r="AG110" s="201"/>
      <c r="AH110" s="201"/>
      <c r="AI110" s="201"/>
      <c r="AJ110" s="201"/>
      <c r="AS110" s="188"/>
      <c r="AT110" s="188"/>
    </row>
    <row r="111" spans="1:46" s="195" customFormat="1">
      <c r="A111" s="1"/>
      <c r="B111" s="314"/>
      <c r="C111" s="34" t="s">
        <v>66</v>
      </c>
      <c r="D111" s="296"/>
      <c r="E111" s="297"/>
      <c r="F111" s="297"/>
      <c r="G111" s="298"/>
      <c r="H111" s="13" t="s">
        <v>67</v>
      </c>
      <c r="I111" s="12"/>
      <c r="J111" s="12"/>
      <c r="K111" s="12"/>
      <c r="L111" s="12"/>
      <c r="M111" s="12"/>
      <c r="N111" s="12"/>
      <c r="O111" s="299" t="s">
        <v>527</v>
      </c>
      <c r="P111" s="300"/>
      <c r="Q111" s="302" t="s">
        <v>1</v>
      </c>
      <c r="R111" s="300"/>
      <c r="S111" s="302" t="s">
        <v>1</v>
      </c>
      <c r="T111" s="300"/>
      <c r="U111" s="302" t="s">
        <v>1</v>
      </c>
      <c r="V111" s="304"/>
      <c r="W111" s="60"/>
      <c r="X111" s="60"/>
      <c r="Y111" s="60"/>
      <c r="Z111" s="60"/>
      <c r="AA111" s="59"/>
      <c r="AB111" s="180"/>
      <c r="AC111" s="59"/>
      <c r="AS111" s="188"/>
      <c r="AT111" s="188"/>
    </row>
    <row r="112" spans="1:46" s="195" customFormat="1">
      <c r="A112" s="1"/>
      <c r="B112" s="241" t="s">
        <v>170</v>
      </c>
      <c r="C112" s="34" t="s">
        <v>171</v>
      </c>
      <c r="D112" s="355" t="s">
        <v>179</v>
      </c>
      <c r="E112" s="356"/>
      <c r="F112" s="356"/>
      <c r="G112" s="357"/>
      <c r="H112" s="13" t="s">
        <v>177</v>
      </c>
      <c r="I112" s="12"/>
      <c r="J112" s="12"/>
      <c r="K112" s="12"/>
      <c r="L112" s="12"/>
      <c r="M112" s="12"/>
      <c r="N112" s="12"/>
      <c r="O112" s="299" t="s">
        <v>527</v>
      </c>
      <c r="P112" s="300"/>
      <c r="Q112" s="302" t="s">
        <v>540</v>
      </c>
      <c r="R112" s="300"/>
      <c r="S112" s="302" t="s">
        <v>1</v>
      </c>
      <c r="T112" s="300"/>
      <c r="U112" s="302" t="s">
        <v>1</v>
      </c>
      <c r="V112" s="304"/>
      <c r="W112" s="60"/>
      <c r="X112" s="60"/>
      <c r="Y112" s="60"/>
      <c r="Z112" s="60"/>
      <c r="AA112" s="59"/>
      <c r="AB112" s="180"/>
      <c r="AC112" s="59"/>
      <c r="AD112" s="63"/>
      <c r="AE112" s="62" t="s">
        <v>226</v>
      </c>
      <c r="AF112" s="206"/>
      <c r="AG112" s="62" t="s">
        <v>227</v>
      </c>
      <c r="AH112" s="206"/>
      <c r="AI112" s="63" t="s">
        <v>228</v>
      </c>
      <c r="AJ112" s="63" t="s">
        <v>229</v>
      </c>
      <c r="AK112" s="63" t="s">
        <v>230</v>
      </c>
      <c r="AL112" s="63" t="s">
        <v>231</v>
      </c>
      <c r="AM112" s="63" t="s">
        <v>233</v>
      </c>
      <c r="AN112" s="63" t="s">
        <v>232</v>
      </c>
      <c r="AO112" s="62" t="s">
        <v>234</v>
      </c>
      <c r="AP112" s="206"/>
      <c r="AS112" s="188"/>
      <c r="AT112" s="188"/>
    </row>
    <row r="113" spans="1:46" s="195" customFormat="1">
      <c r="A113" s="1"/>
      <c r="B113" s="279"/>
      <c r="C113" s="34"/>
      <c r="D113" s="280"/>
      <c r="E113" s="281"/>
      <c r="F113" s="281"/>
      <c r="G113" s="282"/>
      <c r="H113" s="13"/>
      <c r="I113" s="12"/>
      <c r="J113" s="12"/>
      <c r="K113" s="12"/>
      <c r="L113" s="12"/>
      <c r="M113" s="12"/>
      <c r="N113" s="12"/>
      <c r="O113" s="275"/>
      <c r="P113" s="276"/>
      <c r="Q113" s="277"/>
      <c r="R113" s="276"/>
      <c r="S113" s="277"/>
      <c r="T113" s="276"/>
      <c r="U113" s="277"/>
      <c r="V113" s="278"/>
      <c r="W113" s="60"/>
      <c r="X113" s="60"/>
      <c r="Y113" s="60"/>
      <c r="Z113" s="60"/>
      <c r="AA113" s="59"/>
      <c r="AB113" s="180"/>
      <c r="AC113" s="59"/>
      <c r="AD113" s="63">
        <v>85</v>
      </c>
      <c r="AE113" s="63">
        <v>68</v>
      </c>
      <c r="AF113" s="63">
        <v>88.5</v>
      </c>
      <c r="AG113" s="63">
        <v>0</v>
      </c>
      <c r="AH113" s="63">
        <v>68</v>
      </c>
      <c r="AI113" s="63">
        <v>6150</v>
      </c>
      <c r="AJ113" s="63">
        <v>3900</v>
      </c>
      <c r="AK113" s="63">
        <v>50</v>
      </c>
      <c r="AL113" s="63">
        <v>42</v>
      </c>
      <c r="AM113" s="63">
        <v>332</v>
      </c>
      <c r="AN113" s="63">
        <v>541</v>
      </c>
      <c r="AO113" s="207">
        <v>0.7</v>
      </c>
      <c r="AP113" s="207">
        <v>1.8</v>
      </c>
      <c r="AS113" s="188"/>
      <c r="AT113" s="188"/>
    </row>
    <row r="114" spans="1:46" s="195" customFormat="1">
      <c r="A114" s="1"/>
      <c r="B114" s="313" t="s">
        <v>68</v>
      </c>
      <c r="C114" s="34" t="s">
        <v>69</v>
      </c>
      <c r="D114" s="293" t="s">
        <v>116</v>
      </c>
      <c r="E114" s="294"/>
      <c r="F114" s="294"/>
      <c r="G114" s="295"/>
      <c r="H114" s="13" t="s">
        <v>183</v>
      </c>
      <c r="I114" s="12"/>
      <c r="J114" s="12"/>
      <c r="K114" s="12"/>
      <c r="L114" s="12"/>
      <c r="M114" s="12"/>
      <c r="N114" s="12"/>
      <c r="O114" s="299" t="s">
        <v>540</v>
      </c>
      <c r="P114" s="300"/>
      <c r="Q114" s="302" t="s">
        <v>540</v>
      </c>
      <c r="R114" s="300"/>
      <c r="S114" s="302" t="s">
        <v>1</v>
      </c>
      <c r="T114" s="300"/>
      <c r="U114" s="302" t="s">
        <v>1</v>
      </c>
      <c r="V114" s="304"/>
      <c r="W114" s="60"/>
      <c r="X114" s="60"/>
      <c r="Y114" s="60"/>
      <c r="Z114" s="60"/>
      <c r="AA114" s="59"/>
      <c r="AB114" s="180"/>
      <c r="AC114" s="59"/>
      <c r="AD114" s="63">
        <v>112</v>
      </c>
      <c r="AE114" s="63">
        <v>90</v>
      </c>
      <c r="AF114" s="63">
        <v>112</v>
      </c>
      <c r="AG114" s="63">
        <v>0</v>
      </c>
      <c r="AH114" s="63">
        <v>90</v>
      </c>
      <c r="AI114" s="63">
        <v>5600</v>
      </c>
      <c r="AJ114" s="63">
        <v>3550</v>
      </c>
      <c r="AK114" s="63">
        <v>50</v>
      </c>
      <c r="AL114" s="63">
        <v>42</v>
      </c>
      <c r="AM114" s="63">
        <v>398</v>
      </c>
      <c r="AN114" s="63">
        <v>713</v>
      </c>
      <c r="AO114" s="207">
        <v>0.7</v>
      </c>
      <c r="AP114" s="207">
        <v>1.8</v>
      </c>
      <c r="AS114" s="188"/>
      <c r="AT114" s="188"/>
    </row>
    <row r="115" spans="1:46" s="195" customFormat="1">
      <c r="A115" s="1"/>
      <c r="B115" s="324"/>
      <c r="C115" s="34" t="s">
        <v>72</v>
      </c>
      <c r="D115" s="325"/>
      <c r="E115" s="326"/>
      <c r="F115" s="326"/>
      <c r="G115" s="327"/>
      <c r="H115" s="13" t="s">
        <v>117</v>
      </c>
      <c r="I115" s="12"/>
      <c r="J115" s="12"/>
      <c r="K115" s="12"/>
      <c r="L115" s="12"/>
      <c r="M115" s="12"/>
      <c r="N115" s="12"/>
      <c r="O115" s="299" t="s">
        <v>540</v>
      </c>
      <c r="P115" s="300"/>
      <c r="Q115" s="301" t="s">
        <v>750</v>
      </c>
      <c r="R115" s="354"/>
      <c r="S115" s="302" t="s">
        <v>1</v>
      </c>
      <c r="T115" s="300"/>
      <c r="U115" s="302" t="s">
        <v>1</v>
      </c>
      <c r="V115" s="304"/>
      <c r="W115" s="60"/>
      <c r="X115" s="60"/>
      <c r="Y115" s="60"/>
      <c r="Z115" s="60"/>
      <c r="AA115" s="59"/>
      <c r="AB115" s="180"/>
      <c r="AC115" s="59"/>
      <c r="AD115" s="63">
        <v>160</v>
      </c>
      <c r="AE115" s="63">
        <v>128</v>
      </c>
      <c r="AF115" s="63">
        <v>160</v>
      </c>
      <c r="AG115" s="63">
        <v>0</v>
      </c>
      <c r="AH115" s="63">
        <v>128</v>
      </c>
      <c r="AI115" s="63">
        <v>4900</v>
      </c>
      <c r="AJ115" s="63">
        <v>3100</v>
      </c>
      <c r="AK115" s="63">
        <v>50</v>
      </c>
      <c r="AL115" s="63">
        <v>42</v>
      </c>
      <c r="AM115" s="63">
        <v>496</v>
      </c>
      <c r="AN115" s="63">
        <v>1070</v>
      </c>
      <c r="AO115" s="207">
        <v>0.65</v>
      </c>
      <c r="AP115" s="207">
        <v>0.9</v>
      </c>
      <c r="AS115" s="188"/>
      <c r="AT115" s="188"/>
    </row>
    <row r="116" spans="1:46" s="195" customFormat="1">
      <c r="A116" s="1"/>
      <c r="B116" s="324"/>
      <c r="C116" s="34" t="s">
        <v>74</v>
      </c>
      <c r="D116" s="325"/>
      <c r="E116" s="326"/>
      <c r="F116" s="326"/>
      <c r="G116" s="327"/>
      <c r="H116" s="13" t="s">
        <v>118</v>
      </c>
      <c r="I116" s="12"/>
      <c r="J116" s="12"/>
      <c r="K116" s="12"/>
      <c r="L116" s="12"/>
      <c r="M116" s="12"/>
      <c r="N116" s="12"/>
      <c r="O116" s="299" t="s">
        <v>540</v>
      </c>
      <c r="P116" s="300"/>
      <c r="Q116" s="302" t="s">
        <v>540</v>
      </c>
      <c r="R116" s="300"/>
      <c r="S116" s="302" t="s">
        <v>1</v>
      </c>
      <c r="T116" s="300"/>
      <c r="U116" s="302" t="s">
        <v>1</v>
      </c>
      <c r="V116" s="304"/>
      <c r="W116" s="60"/>
      <c r="X116" s="60"/>
      <c r="Y116" s="60"/>
      <c r="Z116" s="60"/>
      <c r="AA116" s="59"/>
      <c r="AB116" s="180"/>
      <c r="AC116" s="59"/>
      <c r="AD116" s="63">
        <v>212</v>
      </c>
      <c r="AE116" s="63">
        <v>170</v>
      </c>
      <c r="AF116" s="63">
        <v>215</v>
      </c>
      <c r="AG116" s="63">
        <v>0</v>
      </c>
      <c r="AH116" s="63">
        <v>170</v>
      </c>
      <c r="AI116" s="63">
        <v>4600</v>
      </c>
      <c r="AJ116" s="63">
        <v>2900</v>
      </c>
      <c r="AK116" s="63">
        <v>50</v>
      </c>
      <c r="AL116" s="63">
        <v>42</v>
      </c>
      <c r="AM116" s="63">
        <v>623</v>
      </c>
      <c r="AN116" s="63">
        <v>1437</v>
      </c>
      <c r="AO116" s="207">
        <v>0.65</v>
      </c>
      <c r="AP116" s="207">
        <v>0.9</v>
      </c>
      <c r="AS116" s="188"/>
      <c r="AT116" s="188"/>
    </row>
    <row r="117" spans="1:46" s="195" customFormat="1">
      <c r="A117" s="1"/>
      <c r="B117" s="314"/>
      <c r="C117" s="34" t="s">
        <v>76</v>
      </c>
      <c r="D117" s="296"/>
      <c r="E117" s="297"/>
      <c r="F117" s="297"/>
      <c r="G117" s="298"/>
      <c r="H117" s="13" t="s">
        <v>119</v>
      </c>
      <c r="I117" s="12"/>
      <c r="J117" s="12"/>
      <c r="K117" s="12"/>
      <c r="L117" s="12"/>
      <c r="M117" s="12"/>
      <c r="N117" s="12"/>
      <c r="O117" s="299" t="s">
        <v>540</v>
      </c>
      <c r="P117" s="300"/>
      <c r="Q117" s="301" t="s">
        <v>750</v>
      </c>
      <c r="R117" s="354"/>
      <c r="S117" s="302" t="s">
        <v>1</v>
      </c>
      <c r="T117" s="300"/>
      <c r="U117" s="302" t="s">
        <v>1</v>
      </c>
      <c r="V117" s="304"/>
      <c r="W117" s="60"/>
      <c r="X117" s="60"/>
      <c r="Y117" s="60"/>
      <c r="Z117" s="60"/>
      <c r="AA117" s="59"/>
      <c r="AB117" s="180"/>
      <c r="AC117" s="59"/>
      <c r="AE117" s="199">
        <f>VLOOKUP(M7VC!$AD$53,AD113:AE116,2,0)</f>
        <v>128</v>
      </c>
      <c r="AF117" s="199">
        <f>VLOOKUP(M7VC!$AD$53,AD113:AF116,3,0)</f>
        <v>160</v>
      </c>
      <c r="AG117" s="199">
        <f>VLOOKUP(M7VC!$AD$53,AD113:AG116,4,0)</f>
        <v>0</v>
      </c>
      <c r="AH117" s="199">
        <f>VLOOKUP(M7VC!$AD$53,AD113:AH116,5,0)</f>
        <v>128</v>
      </c>
      <c r="AI117" s="199">
        <f>VLOOKUP(M7VC!$AD$53,AD113:AI116,6,0)</f>
        <v>4900</v>
      </c>
      <c r="AJ117" s="199">
        <f>VLOOKUP(M7VC!$AD$53,AD113:AJ116,7,0)</f>
        <v>3100</v>
      </c>
      <c r="AK117" s="199">
        <f>IF(AJ91="a",(VLOOKUP(M7VC!$AD$53,AD113:AK116,8,0)),34.3)</f>
        <v>50</v>
      </c>
      <c r="AL117" s="199">
        <f>IF(AJ91="a",(VLOOKUP(M7VC!$AD$53,AD113:AL116,9,0)),34.3)</f>
        <v>42</v>
      </c>
      <c r="AM117" s="199">
        <f>VLOOKUP(M7VC!$AD$53,AD113:AN116,10,0)</f>
        <v>496</v>
      </c>
      <c r="AN117" s="199">
        <f>VLOOKUP(M7VC!$AD$53,AD113:AN116,11,0)</f>
        <v>1070</v>
      </c>
      <c r="AO117" s="208">
        <f>VLOOKUP(M7VC!$AD$53,AD113:AO116,12,0)</f>
        <v>0.65</v>
      </c>
      <c r="AP117" s="208">
        <f>VLOOKUP(M7VC!$AD$53,AD113:AP116,13,0)</f>
        <v>0.9</v>
      </c>
      <c r="AS117" s="188"/>
      <c r="AT117" s="188"/>
    </row>
    <row r="118" spans="1:46" s="195" customFormat="1">
      <c r="A118" s="1"/>
      <c r="B118" s="313" t="s">
        <v>120</v>
      </c>
      <c r="C118" s="34" t="s">
        <v>121</v>
      </c>
      <c r="D118" s="293" t="s">
        <v>122</v>
      </c>
      <c r="E118" s="294"/>
      <c r="F118" s="294"/>
      <c r="G118" s="295"/>
      <c r="H118" s="13" t="s">
        <v>123</v>
      </c>
      <c r="I118" s="12"/>
      <c r="J118" s="12"/>
      <c r="K118" s="12"/>
      <c r="L118" s="12"/>
      <c r="M118" s="12"/>
      <c r="N118" s="12"/>
      <c r="O118" s="299" t="s">
        <v>527</v>
      </c>
      <c r="P118" s="300"/>
      <c r="Q118" s="302" t="s">
        <v>527</v>
      </c>
      <c r="R118" s="300"/>
      <c r="S118" s="302" t="s">
        <v>1</v>
      </c>
      <c r="T118" s="300"/>
      <c r="U118" s="302" t="s">
        <v>1</v>
      </c>
      <c r="V118" s="304"/>
      <c r="W118" s="60"/>
      <c r="X118" s="60"/>
      <c r="Y118" s="60"/>
      <c r="Z118" s="60"/>
      <c r="AA118" s="59"/>
      <c r="AB118" s="180"/>
      <c r="AC118" s="59"/>
      <c r="AS118" s="188"/>
      <c r="AT118" s="188"/>
    </row>
    <row r="119" spans="1:46" s="195" customFormat="1">
      <c r="A119" s="1"/>
      <c r="B119" s="324"/>
      <c r="C119" s="34" t="s">
        <v>81</v>
      </c>
      <c r="D119" s="325"/>
      <c r="E119" s="326"/>
      <c r="F119" s="326"/>
      <c r="G119" s="327"/>
      <c r="H119" s="13" t="s">
        <v>124</v>
      </c>
      <c r="I119" s="12"/>
      <c r="J119" s="12"/>
      <c r="K119" s="12"/>
      <c r="L119" s="12"/>
      <c r="M119" s="12"/>
      <c r="N119" s="12"/>
      <c r="O119" s="299" t="s">
        <v>527</v>
      </c>
      <c r="P119" s="300"/>
      <c r="Q119" s="301" t="s">
        <v>750</v>
      </c>
      <c r="R119" s="354"/>
      <c r="S119" s="302" t="s">
        <v>1</v>
      </c>
      <c r="T119" s="300"/>
      <c r="U119" s="302" t="s">
        <v>1</v>
      </c>
      <c r="V119" s="304"/>
      <c r="W119" s="60"/>
      <c r="X119" s="60"/>
      <c r="Y119" s="60"/>
      <c r="Z119" s="60"/>
      <c r="AA119" s="59"/>
      <c r="AB119" s="180"/>
      <c r="AC119" s="59"/>
      <c r="AS119" s="188"/>
      <c r="AT119" s="188"/>
    </row>
    <row r="120" spans="1:46" s="195" customFormat="1">
      <c r="A120" s="1"/>
      <c r="B120" s="324"/>
      <c r="C120" s="34" t="s">
        <v>83</v>
      </c>
      <c r="D120" s="325"/>
      <c r="E120" s="326"/>
      <c r="F120" s="326"/>
      <c r="G120" s="327"/>
      <c r="H120" s="13" t="s">
        <v>125</v>
      </c>
      <c r="I120" s="12"/>
      <c r="J120" s="12"/>
      <c r="K120" s="12"/>
      <c r="L120" s="12"/>
      <c r="M120" s="12"/>
      <c r="N120" s="12"/>
      <c r="O120" s="299" t="s">
        <v>527</v>
      </c>
      <c r="P120" s="300"/>
      <c r="Q120" s="302" t="s">
        <v>527</v>
      </c>
      <c r="R120" s="300"/>
      <c r="S120" s="302" t="s">
        <v>1</v>
      </c>
      <c r="T120" s="300"/>
      <c r="U120" s="302" t="s">
        <v>1</v>
      </c>
      <c r="V120" s="304"/>
      <c r="W120" s="60"/>
      <c r="X120" s="60"/>
      <c r="Y120" s="60"/>
      <c r="Z120" s="60"/>
      <c r="AA120" s="59"/>
      <c r="AB120" s="180"/>
      <c r="AC120" s="59"/>
      <c r="AS120" s="188"/>
      <c r="AT120" s="188"/>
    </row>
    <row r="121" spans="1:46" s="195" customFormat="1">
      <c r="A121" s="1"/>
      <c r="B121" s="314"/>
      <c r="C121" s="34" t="s">
        <v>85</v>
      </c>
      <c r="D121" s="296"/>
      <c r="E121" s="297"/>
      <c r="F121" s="297"/>
      <c r="G121" s="298"/>
      <c r="H121" s="13" t="s">
        <v>126</v>
      </c>
      <c r="I121" s="12"/>
      <c r="J121" s="12"/>
      <c r="K121" s="12"/>
      <c r="L121" s="12"/>
      <c r="M121" s="12"/>
      <c r="N121" s="12"/>
      <c r="O121" s="299" t="s">
        <v>527</v>
      </c>
      <c r="P121" s="300"/>
      <c r="Q121" s="301" t="s">
        <v>750</v>
      </c>
      <c r="R121" s="354"/>
      <c r="S121" s="302" t="s">
        <v>1</v>
      </c>
      <c r="T121" s="300"/>
      <c r="U121" s="302" t="s">
        <v>1</v>
      </c>
      <c r="V121" s="304"/>
      <c r="W121" s="60"/>
      <c r="X121" s="60"/>
      <c r="Y121" s="60"/>
      <c r="Z121" s="60"/>
      <c r="AA121" s="59"/>
      <c r="AB121" s="178"/>
      <c r="AC121" s="57"/>
      <c r="AS121" s="188"/>
      <c r="AT121" s="188"/>
    </row>
    <row r="122" spans="1:46" s="195" customFormat="1">
      <c r="A122" s="1"/>
      <c r="B122" s="313" t="s">
        <v>8</v>
      </c>
      <c r="C122" s="35" t="s">
        <v>127</v>
      </c>
      <c r="D122" s="293" t="s">
        <v>128</v>
      </c>
      <c r="E122" s="294"/>
      <c r="F122" s="294"/>
      <c r="G122" s="295"/>
      <c r="H122" s="26" t="s">
        <v>89</v>
      </c>
      <c r="I122" s="12"/>
      <c r="J122" s="12"/>
      <c r="K122" s="12"/>
      <c r="L122" s="12"/>
      <c r="M122" s="12"/>
      <c r="N122" s="12"/>
      <c r="O122" s="299" t="s">
        <v>527</v>
      </c>
      <c r="P122" s="300"/>
      <c r="Q122" s="302" t="s">
        <v>1</v>
      </c>
      <c r="R122" s="300"/>
      <c r="S122" s="302" t="s">
        <v>527</v>
      </c>
      <c r="T122" s="300"/>
      <c r="U122" s="302" t="s">
        <v>527</v>
      </c>
      <c r="V122" s="304"/>
      <c r="W122" s="60"/>
      <c r="X122" s="60"/>
      <c r="Y122" s="60"/>
      <c r="Z122" s="60"/>
      <c r="AA122" s="59"/>
      <c r="AB122" s="178"/>
      <c r="AC122" s="57"/>
      <c r="AS122" s="188"/>
      <c r="AT122" s="188"/>
    </row>
    <row r="123" spans="1:46" s="195" customFormat="1">
      <c r="A123" s="1"/>
      <c r="B123" s="324"/>
      <c r="C123" s="35" t="s">
        <v>129</v>
      </c>
      <c r="D123" s="325"/>
      <c r="E123" s="326"/>
      <c r="F123" s="326"/>
      <c r="G123" s="327"/>
      <c r="H123" s="26" t="s">
        <v>91</v>
      </c>
      <c r="I123" s="12"/>
      <c r="J123" s="12"/>
      <c r="K123" s="12"/>
      <c r="L123" s="12"/>
      <c r="M123" s="12"/>
      <c r="N123" s="12"/>
      <c r="O123" s="299" t="s">
        <v>527</v>
      </c>
      <c r="P123" s="300"/>
      <c r="Q123" s="302" t="s">
        <v>1</v>
      </c>
      <c r="R123" s="300"/>
      <c r="S123" s="302" t="s">
        <v>527</v>
      </c>
      <c r="T123" s="300"/>
      <c r="U123" s="302" t="s">
        <v>527</v>
      </c>
      <c r="V123" s="304"/>
      <c r="W123" s="60"/>
      <c r="X123" s="60"/>
      <c r="Y123" s="60"/>
      <c r="Z123" s="60"/>
      <c r="AA123" s="59"/>
      <c r="AB123" s="178"/>
      <c r="AC123" s="57"/>
      <c r="AS123" s="188"/>
      <c r="AT123" s="188"/>
    </row>
    <row r="124" spans="1:46" s="195" customFormat="1" ht="13.5" thickBot="1">
      <c r="A124" s="1"/>
      <c r="B124" s="314"/>
      <c r="C124" s="35" t="s">
        <v>131</v>
      </c>
      <c r="D124" s="296"/>
      <c r="E124" s="297"/>
      <c r="F124" s="297"/>
      <c r="G124" s="298"/>
      <c r="H124" s="28" t="s">
        <v>93</v>
      </c>
      <c r="I124" s="12"/>
      <c r="J124" s="12"/>
      <c r="K124" s="12"/>
      <c r="L124" s="12"/>
      <c r="M124" s="12"/>
      <c r="N124" s="12"/>
      <c r="O124" s="328" t="s">
        <v>527</v>
      </c>
      <c r="P124" s="318"/>
      <c r="Q124" s="317" t="s">
        <v>1</v>
      </c>
      <c r="R124" s="318"/>
      <c r="S124" s="317" t="s">
        <v>527</v>
      </c>
      <c r="T124" s="318"/>
      <c r="U124" s="317" t="s">
        <v>527</v>
      </c>
      <c r="V124" s="319"/>
      <c r="W124" s="78"/>
      <c r="X124" s="78"/>
      <c r="Y124" s="78"/>
      <c r="Z124" s="78"/>
      <c r="AA124" s="59"/>
      <c r="AB124" s="178"/>
      <c r="AC124" s="57"/>
      <c r="AS124" s="188"/>
      <c r="AT124" s="188"/>
    </row>
    <row r="125" spans="1:46" s="195" customFormat="1" ht="13.5" thickTop="1">
      <c r="A125" s="33"/>
      <c r="B125" s="2"/>
      <c r="C125" s="2"/>
      <c r="D125" s="2"/>
      <c r="E125" s="2"/>
      <c r="F125" s="2"/>
      <c r="G125" s="2"/>
      <c r="H125" s="2"/>
      <c r="I125" s="2"/>
      <c r="J125" s="2"/>
      <c r="K125" s="2"/>
      <c r="L125" s="2"/>
      <c r="M125" s="2"/>
      <c r="N125" s="2"/>
      <c r="O125" s="2"/>
      <c r="P125" s="2"/>
      <c r="Q125" s="2"/>
      <c r="R125" s="2"/>
      <c r="S125" s="2"/>
      <c r="T125" s="2"/>
      <c r="U125" s="2"/>
      <c r="V125" s="2"/>
      <c r="W125" s="61"/>
      <c r="X125" s="61"/>
      <c r="Y125" s="61"/>
      <c r="Z125" s="61"/>
      <c r="AA125" s="57"/>
      <c r="AB125" s="178"/>
      <c r="AC125" s="57"/>
      <c r="AS125" s="188"/>
      <c r="AT125" s="188"/>
    </row>
    <row r="126" spans="1:46" s="195" customFormat="1">
      <c r="A126" s="33"/>
      <c r="B126" s="32" t="s">
        <v>537</v>
      </c>
      <c r="C126" s="32"/>
      <c r="D126" s="32"/>
      <c r="E126" s="32"/>
      <c r="F126" s="32"/>
      <c r="G126" s="32" t="s">
        <v>538</v>
      </c>
      <c r="H126" s="32"/>
      <c r="I126" s="32"/>
      <c r="J126" s="32"/>
      <c r="K126" s="32"/>
      <c r="L126" s="32" t="s">
        <v>539</v>
      </c>
      <c r="M126" s="32"/>
      <c r="N126" s="32"/>
      <c r="O126" s="32"/>
      <c r="P126" s="32"/>
      <c r="Q126" s="32"/>
      <c r="R126" s="32"/>
      <c r="S126" s="32"/>
      <c r="T126" s="32"/>
      <c r="U126" s="32"/>
      <c r="V126" s="32"/>
      <c r="W126" s="61"/>
      <c r="X126" s="61"/>
      <c r="Y126" s="61"/>
      <c r="Z126" s="61"/>
      <c r="AA126" s="57"/>
      <c r="AB126" s="178"/>
      <c r="AC126" s="57"/>
      <c r="AS126" s="188"/>
      <c r="AT126" s="188"/>
    </row>
    <row r="127" spans="1:46">
      <c r="A127" s="59"/>
      <c r="B127" s="57"/>
      <c r="C127" s="57"/>
      <c r="D127" s="57"/>
      <c r="E127" s="57"/>
      <c r="F127" s="57"/>
      <c r="G127" s="57"/>
      <c r="H127" s="57"/>
      <c r="I127" s="57"/>
      <c r="J127" s="57"/>
      <c r="K127" s="57"/>
      <c r="L127" s="57"/>
      <c r="M127" s="57"/>
      <c r="N127" s="57"/>
      <c r="O127" s="57"/>
      <c r="P127" s="57"/>
      <c r="Q127" s="57"/>
      <c r="R127" s="57"/>
      <c r="S127" s="57"/>
      <c r="T127" s="57"/>
      <c r="U127" s="57"/>
      <c r="V127" s="57"/>
      <c r="W127" s="61"/>
      <c r="X127" s="61"/>
      <c r="Y127" s="61"/>
      <c r="Z127" s="61"/>
      <c r="AA127" s="57"/>
    </row>
    <row r="128" spans="1:46">
      <c r="A128" s="59"/>
      <c r="B128" s="57"/>
      <c r="C128" s="57"/>
      <c r="D128" s="57"/>
      <c r="E128" s="57"/>
      <c r="F128" s="57"/>
      <c r="G128" s="57"/>
      <c r="H128" s="57"/>
      <c r="I128" s="57"/>
      <c r="J128" s="57"/>
      <c r="K128" s="57"/>
      <c r="L128" s="57"/>
      <c r="M128" s="57"/>
      <c r="N128" s="57"/>
      <c r="O128" s="57"/>
      <c r="P128" s="57"/>
      <c r="Q128" s="57"/>
      <c r="R128" s="57"/>
      <c r="S128" s="57"/>
      <c r="T128" s="57"/>
      <c r="U128" s="57"/>
      <c r="V128" s="57"/>
      <c r="W128" s="61"/>
      <c r="X128" s="61"/>
      <c r="Y128" s="61"/>
      <c r="Z128" s="61"/>
      <c r="AA128" s="57"/>
    </row>
    <row r="129" spans="1:27">
      <c r="A129" s="59"/>
      <c r="B129" s="57"/>
      <c r="C129" s="57"/>
      <c r="D129" s="57"/>
      <c r="E129" s="57"/>
      <c r="F129" s="57"/>
      <c r="G129" s="57"/>
      <c r="H129" s="57"/>
      <c r="I129" s="57"/>
      <c r="J129" s="57"/>
      <c r="K129" s="57"/>
      <c r="L129" s="57"/>
      <c r="M129" s="57"/>
      <c r="N129" s="57"/>
      <c r="O129" s="57"/>
      <c r="P129" s="57"/>
      <c r="Q129" s="57"/>
      <c r="R129" s="57"/>
      <c r="S129" s="57"/>
      <c r="T129" s="57"/>
      <c r="U129" s="57"/>
      <c r="V129" s="57"/>
      <c r="W129" s="61"/>
      <c r="X129" s="61"/>
      <c r="Y129" s="61"/>
      <c r="Z129" s="61"/>
      <c r="AA129" s="57"/>
    </row>
    <row r="130" spans="1:27">
      <c r="A130" s="59"/>
      <c r="B130" s="57"/>
      <c r="C130" s="57"/>
      <c r="D130" s="57"/>
      <c r="E130" s="57"/>
      <c r="F130" s="57"/>
      <c r="G130" s="57"/>
      <c r="H130" s="57"/>
      <c r="I130" s="57"/>
      <c r="J130" s="57"/>
      <c r="K130" s="57"/>
      <c r="L130" s="57"/>
      <c r="M130" s="57"/>
      <c r="N130" s="57"/>
      <c r="O130" s="57"/>
      <c r="P130" s="57"/>
      <c r="Q130" s="57"/>
      <c r="R130" s="57"/>
      <c r="S130" s="57"/>
      <c r="T130" s="57"/>
      <c r="U130" s="57"/>
      <c r="V130" s="57"/>
      <c r="W130" s="61"/>
      <c r="X130" s="61"/>
      <c r="Y130" s="61"/>
      <c r="Z130" s="61"/>
      <c r="AA130" s="57"/>
    </row>
  </sheetData>
  <mergeCells count="108">
    <mergeCell ref="U6:V6"/>
    <mergeCell ref="U7:V7"/>
    <mergeCell ref="B16:C16"/>
    <mergeCell ref="G19:H19"/>
    <mergeCell ref="K19:L19"/>
    <mergeCell ref="K24:L24"/>
    <mergeCell ref="B28:C28"/>
    <mergeCell ref="K28:L28"/>
    <mergeCell ref="G21:H21"/>
    <mergeCell ref="K21:L21"/>
    <mergeCell ref="K22:L22"/>
    <mergeCell ref="K23:L23"/>
    <mergeCell ref="G20:H20"/>
    <mergeCell ref="K20:L20"/>
    <mergeCell ref="B53:B56"/>
    <mergeCell ref="B64:B65"/>
    <mergeCell ref="D64:H65"/>
    <mergeCell ref="B68:B71"/>
    <mergeCell ref="D68:H71"/>
    <mergeCell ref="B66:B67"/>
    <mergeCell ref="D66:H67"/>
    <mergeCell ref="K29:L29"/>
    <mergeCell ref="K30:L30"/>
    <mergeCell ref="K31:L31"/>
    <mergeCell ref="K32:L32"/>
    <mergeCell ref="K34:N34"/>
    <mergeCell ref="B47:B50"/>
    <mergeCell ref="U108:V108"/>
    <mergeCell ref="U110:V110"/>
    <mergeCell ref="O111:P111"/>
    <mergeCell ref="Q111:R111"/>
    <mergeCell ref="S111:T111"/>
    <mergeCell ref="U111:V111"/>
    <mergeCell ref="B72:B75"/>
    <mergeCell ref="D72:H75"/>
    <mergeCell ref="B76:B78"/>
    <mergeCell ref="D76:H78"/>
    <mergeCell ref="B83:B84"/>
    <mergeCell ref="D83:H84"/>
    <mergeCell ref="B109:N109"/>
    <mergeCell ref="B110:B111"/>
    <mergeCell ref="D110:G111"/>
    <mergeCell ref="O110:P110"/>
    <mergeCell ref="Q110:R110"/>
    <mergeCell ref="S110:T110"/>
    <mergeCell ref="B102:C102"/>
    <mergeCell ref="O108:P108"/>
    <mergeCell ref="Q108:R108"/>
    <mergeCell ref="S108:T108"/>
    <mergeCell ref="B85:B86"/>
    <mergeCell ref="D85:H86"/>
    <mergeCell ref="D112:G112"/>
    <mergeCell ref="O112:P112"/>
    <mergeCell ref="Q112:R112"/>
    <mergeCell ref="S112:T112"/>
    <mergeCell ref="U112:V112"/>
    <mergeCell ref="O116:P116"/>
    <mergeCell ref="Q116:R116"/>
    <mergeCell ref="S116:T116"/>
    <mergeCell ref="U116:V116"/>
    <mergeCell ref="O117:P117"/>
    <mergeCell ref="Q117:R117"/>
    <mergeCell ref="S117:T117"/>
    <mergeCell ref="U117:V117"/>
    <mergeCell ref="B114:B117"/>
    <mergeCell ref="D114:G117"/>
    <mergeCell ref="O114:P114"/>
    <mergeCell ref="Q114:R114"/>
    <mergeCell ref="S114:T114"/>
    <mergeCell ref="U114:V114"/>
    <mergeCell ref="O115:P115"/>
    <mergeCell ref="Q115:R115"/>
    <mergeCell ref="S115:T115"/>
    <mergeCell ref="U115:V115"/>
    <mergeCell ref="B118:B121"/>
    <mergeCell ref="D118:G121"/>
    <mergeCell ref="O118:P118"/>
    <mergeCell ref="Q118:R118"/>
    <mergeCell ref="S118:T118"/>
    <mergeCell ref="U118:V118"/>
    <mergeCell ref="O119:P119"/>
    <mergeCell ref="Q119:R119"/>
    <mergeCell ref="S119:T119"/>
    <mergeCell ref="U119:V119"/>
    <mergeCell ref="O124:P124"/>
    <mergeCell ref="Q124:R124"/>
    <mergeCell ref="S124:T124"/>
    <mergeCell ref="U124:V124"/>
    <mergeCell ref="G25:H25"/>
    <mergeCell ref="K25:L25"/>
    <mergeCell ref="B122:B124"/>
    <mergeCell ref="D122:G124"/>
    <mergeCell ref="O122:P122"/>
    <mergeCell ref="Q122:R122"/>
    <mergeCell ref="S122:T122"/>
    <mergeCell ref="U122:V122"/>
    <mergeCell ref="O123:P123"/>
    <mergeCell ref="Q123:R123"/>
    <mergeCell ref="S123:T123"/>
    <mergeCell ref="U123:V123"/>
    <mergeCell ref="O120:P120"/>
    <mergeCell ref="Q120:R120"/>
    <mergeCell ref="S120:T120"/>
    <mergeCell ref="U120:V120"/>
    <mergeCell ref="O121:P121"/>
    <mergeCell ref="Q121:R121"/>
    <mergeCell ref="S121:T121"/>
    <mergeCell ref="U121:V121"/>
  </mergeCells>
  <phoneticPr fontId="19"/>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O81"/>
  <sheetViews>
    <sheetView showGridLines="0" zoomScale="40" zoomScaleNormal="40" workbookViewId="0">
      <selection activeCell="V81" sqref="V81"/>
    </sheetView>
  </sheetViews>
  <sheetFormatPr defaultColWidth="9" defaultRowHeight="12.75"/>
  <cols>
    <col min="1" max="18" width="9" style="189"/>
    <col min="19" max="19" width="1.875" style="210" customWidth="1"/>
    <col min="20" max="20" width="9" style="189"/>
    <col min="21" max="31" width="8.875" style="195" customWidth="1"/>
    <col min="32" max="41" width="9" style="188"/>
    <col min="42" max="16384" width="9" style="189"/>
  </cols>
  <sheetData>
    <row r="1" spans="1:41">
      <c r="A1" s="33"/>
      <c r="B1" s="1"/>
      <c r="C1" s="2"/>
      <c r="D1" s="2"/>
      <c r="E1" s="2"/>
      <c r="F1" s="2"/>
      <c r="G1" s="2"/>
      <c r="H1" s="2"/>
      <c r="I1" s="2"/>
      <c r="J1" s="2"/>
      <c r="K1" s="2"/>
      <c r="L1" s="2"/>
      <c r="M1" s="2"/>
      <c r="N1" s="2"/>
      <c r="O1" s="2"/>
      <c r="P1" s="2"/>
      <c r="Q1" s="2"/>
      <c r="R1" s="57"/>
      <c r="S1" s="178"/>
      <c r="T1" s="57"/>
      <c r="U1" s="187"/>
      <c r="V1" s="187"/>
      <c r="W1" s="187"/>
      <c r="X1" s="187"/>
      <c r="Y1" s="187"/>
      <c r="Z1" s="187"/>
      <c r="AA1" s="187"/>
      <c r="AB1" s="187"/>
      <c r="AC1" s="187"/>
      <c r="AD1" s="187"/>
      <c r="AE1" s="187"/>
    </row>
    <row r="2" spans="1:41">
      <c r="A2" s="33"/>
      <c r="B2" s="190" t="s">
        <v>440</v>
      </c>
      <c r="C2" s="2"/>
      <c r="D2" s="2"/>
      <c r="E2" s="2"/>
      <c r="F2" s="2"/>
      <c r="G2" s="2"/>
      <c r="H2" s="2"/>
      <c r="I2" s="2"/>
      <c r="J2" s="2"/>
      <c r="K2" s="2"/>
      <c r="L2" s="2"/>
      <c r="M2" s="2"/>
      <c r="N2" s="2"/>
      <c r="O2" s="2"/>
      <c r="P2" s="2"/>
      <c r="Q2" s="2"/>
      <c r="R2" s="57"/>
      <c r="S2" s="178"/>
      <c r="T2" s="57"/>
      <c r="U2" s="187"/>
      <c r="V2" s="187"/>
      <c r="W2" s="187"/>
      <c r="X2" s="187"/>
      <c r="Y2" s="187"/>
      <c r="Z2" s="187"/>
      <c r="AA2" s="187"/>
      <c r="AB2" s="187"/>
      <c r="AC2" s="187"/>
      <c r="AD2" s="187"/>
      <c r="AE2" s="187"/>
    </row>
    <row r="3" spans="1:41">
      <c r="A3" s="33"/>
      <c r="B3" s="1"/>
      <c r="C3" s="2"/>
      <c r="D3" s="2"/>
      <c r="E3" s="2"/>
      <c r="F3" s="2"/>
      <c r="G3" s="2"/>
      <c r="H3" s="2"/>
      <c r="I3" s="2"/>
      <c r="J3" s="2"/>
      <c r="K3" s="2"/>
      <c r="L3" s="2"/>
      <c r="M3" s="2"/>
      <c r="N3" s="2"/>
      <c r="O3" s="2"/>
      <c r="P3" s="2"/>
      <c r="Q3" s="2"/>
      <c r="R3" s="57"/>
      <c r="S3" s="178"/>
      <c r="T3" s="57"/>
      <c r="U3" s="187"/>
      <c r="V3" s="187"/>
      <c r="W3" s="187"/>
      <c r="X3" s="187"/>
      <c r="Y3" s="187"/>
      <c r="Z3" s="187"/>
      <c r="AA3" s="187"/>
      <c r="AB3" s="187"/>
      <c r="AC3" s="187"/>
      <c r="AD3" s="187"/>
      <c r="AE3" s="187"/>
    </row>
    <row r="4" spans="1:41">
      <c r="A4" s="33"/>
      <c r="B4" s="1"/>
      <c r="C4" s="2"/>
      <c r="D4" s="2"/>
      <c r="E4" s="2"/>
      <c r="F4" s="2"/>
      <c r="G4" s="2"/>
      <c r="H4" s="2"/>
      <c r="I4" s="2"/>
      <c r="J4" s="2"/>
      <c r="K4" s="2"/>
      <c r="L4" s="2"/>
      <c r="M4" s="2"/>
      <c r="N4" s="2"/>
      <c r="O4" s="2"/>
      <c r="P4" s="2"/>
      <c r="Q4" s="2"/>
      <c r="R4" s="57"/>
      <c r="S4" s="178"/>
      <c r="T4" s="57"/>
      <c r="U4" s="187"/>
      <c r="V4" s="187"/>
      <c r="W4" s="187"/>
      <c r="X4" s="187"/>
      <c r="Y4" s="187"/>
      <c r="Z4" s="187"/>
      <c r="AA4" s="187"/>
      <c r="AB4" s="187"/>
      <c r="AC4" s="187"/>
      <c r="AD4" s="187"/>
      <c r="AE4" s="187"/>
    </row>
    <row r="5" spans="1:41">
      <c r="A5" s="6"/>
      <c r="B5" s="6"/>
      <c r="C5" s="6" t="s">
        <v>441</v>
      </c>
      <c r="D5" s="191"/>
      <c r="E5" s="175"/>
      <c r="F5" s="192"/>
      <c r="G5" s="192"/>
      <c r="H5" s="192"/>
      <c r="I5" s="192"/>
      <c r="J5" s="193"/>
      <c r="K5" s="192"/>
      <c r="L5" s="192"/>
      <c r="M5" s="192"/>
      <c r="N5" s="192"/>
      <c r="O5" s="193"/>
      <c r="P5" s="193"/>
      <c r="Q5" s="193"/>
      <c r="R5" s="213"/>
      <c r="S5" s="214"/>
      <c r="T5" s="213"/>
      <c r="U5" s="187"/>
      <c r="V5" s="187"/>
      <c r="W5" s="187"/>
      <c r="X5" s="187"/>
      <c r="Y5" s="187"/>
      <c r="Z5" s="187"/>
      <c r="AA5" s="187"/>
      <c r="AB5" s="187"/>
      <c r="AC5" s="187"/>
      <c r="AD5" s="187"/>
      <c r="AE5" s="187"/>
    </row>
    <row r="6" spans="1:41">
      <c r="A6" s="6"/>
      <c r="B6" s="6"/>
      <c r="C6" s="6"/>
      <c r="D6" s="191"/>
      <c r="E6" s="175"/>
      <c r="F6" s="192"/>
      <c r="G6" s="192"/>
      <c r="H6" s="192"/>
      <c r="I6" s="192"/>
      <c r="J6" s="193"/>
      <c r="K6" s="192"/>
      <c r="L6" s="192"/>
      <c r="M6" s="192"/>
      <c r="N6" s="192"/>
      <c r="O6" s="193"/>
      <c r="P6" s="193"/>
      <c r="Q6" s="193"/>
      <c r="R6" s="213"/>
      <c r="S6" s="214"/>
      <c r="T6" s="213"/>
      <c r="U6" s="187"/>
      <c r="V6" s="187"/>
      <c r="W6" s="187"/>
      <c r="X6" s="187"/>
      <c r="Y6" s="187"/>
      <c r="Z6" s="187"/>
      <c r="AA6" s="187"/>
      <c r="AB6" s="187"/>
      <c r="AC6" s="187"/>
      <c r="AD6" s="187"/>
      <c r="AE6" s="187"/>
    </row>
    <row r="7" spans="1:41">
      <c r="A7" s="6"/>
      <c r="B7" s="6"/>
      <c r="C7" s="192" t="s">
        <v>442</v>
      </c>
      <c r="D7" s="192"/>
      <c r="E7" s="192">
        <v>112</v>
      </c>
      <c r="F7" s="192" t="s">
        <v>443</v>
      </c>
      <c r="G7" s="192" t="s">
        <v>443</v>
      </c>
      <c r="H7" s="194">
        <v>2</v>
      </c>
      <c r="I7" s="192">
        <v>2</v>
      </c>
      <c r="J7" s="192" t="s">
        <v>444</v>
      </c>
      <c r="K7" s="192" t="s">
        <v>443</v>
      </c>
      <c r="L7" s="193" t="s">
        <v>445</v>
      </c>
      <c r="M7" s="193" t="s">
        <v>445</v>
      </c>
      <c r="N7" s="193" t="s">
        <v>445</v>
      </c>
      <c r="O7" s="193" t="s">
        <v>445</v>
      </c>
      <c r="P7" s="192" t="s">
        <v>444</v>
      </c>
      <c r="Q7" s="193" t="s">
        <v>446</v>
      </c>
      <c r="R7" s="213"/>
      <c r="S7" s="214"/>
      <c r="T7" s="213"/>
      <c r="U7" s="187"/>
      <c r="V7" s="187"/>
      <c r="W7" s="187"/>
      <c r="X7" s="187"/>
      <c r="Y7" s="187"/>
      <c r="Z7" s="187"/>
      <c r="AA7" s="187"/>
      <c r="AB7" s="187"/>
      <c r="AC7" s="187"/>
      <c r="AD7" s="187"/>
      <c r="AE7" s="187"/>
    </row>
    <row r="8" spans="1:41">
      <c r="A8" s="1"/>
      <c r="B8" s="1"/>
      <c r="C8" s="177">
        <v>1</v>
      </c>
      <c r="D8" s="175"/>
      <c r="E8" s="177">
        <v>2</v>
      </c>
      <c r="F8" s="177">
        <v>3</v>
      </c>
      <c r="G8" s="177">
        <v>4</v>
      </c>
      <c r="H8" s="177">
        <v>5</v>
      </c>
      <c r="I8" s="177">
        <v>6</v>
      </c>
      <c r="J8" s="175"/>
      <c r="K8" s="177">
        <v>7</v>
      </c>
      <c r="L8" s="177">
        <v>8</v>
      </c>
      <c r="M8" s="175">
        <v>9</v>
      </c>
      <c r="N8" s="175">
        <v>10</v>
      </c>
      <c r="O8" s="175">
        <v>11</v>
      </c>
      <c r="P8" s="175"/>
      <c r="Q8" s="175">
        <v>12</v>
      </c>
      <c r="R8" s="107"/>
      <c r="S8" s="181"/>
      <c r="T8" s="107"/>
      <c r="U8" s="187"/>
      <c r="V8" s="187"/>
      <c r="W8" s="187"/>
      <c r="X8" s="187"/>
      <c r="Y8" s="187"/>
      <c r="Z8" s="187"/>
      <c r="AA8" s="187"/>
      <c r="AB8" s="187"/>
      <c r="AC8" s="187"/>
      <c r="AD8" s="187"/>
      <c r="AE8" s="187"/>
      <c r="AN8" s="234" t="str">
        <f>IF(M7V!AG1="Language : English","General(Other)","一般(その他)")</f>
        <v>General(Other)</v>
      </c>
      <c r="AO8" s="234" t="s">
        <v>725</v>
      </c>
    </row>
    <row r="9" spans="1:41">
      <c r="A9" s="1"/>
      <c r="B9" s="1"/>
      <c r="C9" s="3"/>
      <c r="D9" s="4"/>
      <c r="E9" s="175"/>
      <c r="F9" s="175"/>
      <c r="G9" s="175"/>
      <c r="H9" s="175"/>
      <c r="I9" s="175"/>
      <c r="J9" s="175"/>
      <c r="K9" s="175"/>
      <c r="L9" s="175"/>
      <c r="M9" s="175"/>
      <c r="N9" s="175"/>
      <c r="O9" s="175"/>
      <c r="P9" s="175"/>
      <c r="Q9" s="175"/>
      <c r="R9" s="107"/>
      <c r="S9" s="181"/>
      <c r="T9" s="107"/>
      <c r="U9" s="187"/>
      <c r="V9" s="187"/>
      <c r="W9" s="187"/>
      <c r="X9" s="187"/>
      <c r="Y9" s="187"/>
      <c r="Z9" s="187"/>
      <c r="AA9" s="187"/>
      <c r="AB9" s="187"/>
      <c r="AC9" s="187"/>
      <c r="AD9" s="187"/>
      <c r="AE9" s="187"/>
      <c r="AN9" s="234" t="str">
        <f>IF(M7X!AG1="Language : English","Travel(Closed)","走行(クローズド)")</f>
        <v>Travel(Closed)</v>
      </c>
      <c r="AO9" s="234" t="str">
        <f>IF(M7X!AG1="Language : English","For travel (closed) applications, the motor may require flushing valve to prevent high temperature inside the system.","走行(クローズド)用途では、システム内部の高温を防止するために、モータにフラッシングバルブが必要になる場合があります。")</f>
        <v>For travel (closed) applications, the motor may require flushing valve to prevent high temperature inside the system.</v>
      </c>
    </row>
    <row r="10" spans="1:41">
      <c r="A10" s="1"/>
      <c r="B10" s="1">
        <v>1</v>
      </c>
      <c r="C10" s="2" t="s">
        <v>447</v>
      </c>
      <c r="D10" s="2"/>
      <c r="E10" s="2"/>
      <c r="F10" s="2"/>
      <c r="G10" s="2"/>
      <c r="H10" s="2"/>
      <c r="I10" s="2"/>
      <c r="J10" s="2"/>
      <c r="K10" s="2"/>
      <c r="L10" s="2"/>
      <c r="M10" s="2"/>
      <c r="N10" s="2"/>
      <c r="O10" s="2"/>
      <c r="P10" s="2"/>
      <c r="Q10" s="2"/>
      <c r="R10" s="57"/>
      <c r="S10" s="178"/>
      <c r="T10" s="57"/>
      <c r="U10" s="187"/>
      <c r="V10" s="187"/>
      <c r="W10" s="187"/>
      <c r="X10" s="187"/>
      <c r="Y10" s="187"/>
      <c r="Z10" s="187"/>
      <c r="AA10" s="187"/>
      <c r="AB10" s="187"/>
      <c r="AC10" s="187"/>
      <c r="AD10" s="187"/>
      <c r="AE10" s="187"/>
      <c r="AN10" s="234" t="str">
        <f>IF(M7X!AG1="Language : English","Travel(Open)","走行(オープン)")</f>
        <v>Travel(Open)</v>
      </c>
      <c r="AO10" s="234" t="str">
        <f>IF(M7X!AG1="Language : English","For travel (open) applications, the motor may require counterbalance valves (both directions) to prevent cavitation inside the motor during braking.","走行(クローズド)用途では、ブレーキ時のモータ内部のキャビテーションを防止するために、モータにカウンターバランス弁(両方向)が必要になる場合があります。")</f>
        <v>For travel (open) applications, the motor may require counterbalance valves (both directions) to prevent cavitation inside the motor during braking.</v>
      </c>
    </row>
    <row r="11" spans="1:41">
      <c r="A11" s="1"/>
      <c r="B11" s="1"/>
      <c r="C11" s="5" t="s">
        <v>448</v>
      </c>
      <c r="D11" s="2"/>
      <c r="E11" s="2"/>
      <c r="F11" s="2"/>
      <c r="G11" s="2"/>
      <c r="H11" s="2"/>
      <c r="I11" s="2"/>
      <c r="J11" s="2"/>
      <c r="K11" s="2"/>
      <c r="L11" s="2"/>
      <c r="M11" s="2"/>
      <c r="N11" s="2"/>
      <c r="O11" s="2"/>
      <c r="P11" s="2"/>
      <c r="Q11" s="2"/>
      <c r="R11" s="57"/>
      <c r="S11" s="178"/>
      <c r="T11" s="57"/>
      <c r="Y11" s="196"/>
      <c r="Z11" s="196"/>
      <c r="AA11" s="196"/>
      <c r="AB11" s="196"/>
      <c r="AC11" s="196"/>
      <c r="AD11" s="196"/>
      <c r="AE11" s="196"/>
      <c r="AN11" s="234" t="str">
        <f>IF(M7X!AG1="Language : English","Hoist","巻上")</f>
        <v>Hoist</v>
      </c>
      <c r="AO11" s="234" t="str">
        <f>IF(M7X!AG1="Language : English","For hoist applications, the motor may require counterbalance valves (one directions) to prevent cavitation inside the motor during braking.","巻上用途では、ブレーキ時に発生するモータ内部のキャビテーションを防止するために、カウンターバランス弁(片方向)が必要になる場合があります。")</f>
        <v>For hoist applications, the motor may require counterbalance valves (one directions) to prevent cavitation inside the motor during braking.</v>
      </c>
    </row>
    <row r="12" spans="1:41">
      <c r="A12" s="1"/>
      <c r="B12" s="1"/>
      <c r="C12" s="5"/>
      <c r="D12" s="2"/>
      <c r="E12" s="2"/>
      <c r="F12" s="2"/>
      <c r="G12" s="2"/>
      <c r="H12" s="2"/>
      <c r="I12" s="2"/>
      <c r="J12" s="2"/>
      <c r="K12" s="2"/>
      <c r="L12" s="2"/>
      <c r="M12" s="2"/>
      <c r="N12" s="2"/>
      <c r="O12" s="2"/>
      <c r="P12" s="2"/>
      <c r="Q12" s="2"/>
      <c r="R12" s="57"/>
      <c r="S12" s="178"/>
      <c r="T12" s="57"/>
      <c r="U12" s="63">
        <v>85</v>
      </c>
      <c r="V12" s="63" t="s">
        <v>561</v>
      </c>
      <c r="W12" s="197" t="str">
        <f>VLOOKUP(M7X!AD65,U12:V14,2,0)</f>
        <v>●</v>
      </c>
      <c r="X12" s="196"/>
      <c r="AN12" s="235" t="str">
        <f>IF(M7X!AG1="Language : English","Swing","旋回")</f>
        <v>Swing</v>
      </c>
      <c r="AO12" s="234" t="str">
        <f>IF(M7X!AG1="Language : English","For swing applications, the motor may require counterbalance valves (for swing) to prevent cavitation inside the motor during braking.","旋回用途では、ブレーキ時に発生するモータ内部のキャビテーションを防止するために、カウンターバランス弁(旋回用)が必要になる場合があります。")</f>
        <v>For swing applications, the motor may require counterbalance valves (for swing) to prevent cavitation inside the motor during braking.</v>
      </c>
    </row>
    <row r="13" spans="1:41">
      <c r="A13" s="1"/>
      <c r="B13" s="1">
        <v>2</v>
      </c>
      <c r="C13" s="2" t="s">
        <v>449</v>
      </c>
      <c r="D13" s="2"/>
      <c r="E13" s="2"/>
      <c r="F13" s="2"/>
      <c r="G13" s="2"/>
      <c r="H13" s="2"/>
      <c r="I13" s="2"/>
      <c r="J13" s="2"/>
      <c r="K13" s="1"/>
      <c r="L13" s="1"/>
      <c r="M13" s="1"/>
      <c r="N13" s="1"/>
      <c r="O13" s="218">
        <v>85</v>
      </c>
      <c r="P13" s="218">
        <v>112</v>
      </c>
      <c r="Q13" s="218">
        <v>160</v>
      </c>
      <c r="R13" s="57"/>
      <c r="S13" s="178"/>
      <c r="T13" s="57"/>
      <c r="U13" s="63">
        <v>112</v>
      </c>
      <c r="V13" s="63" t="s">
        <v>561</v>
      </c>
      <c r="W13" s="196"/>
      <c r="X13" s="196"/>
    </row>
    <row r="14" spans="1:41">
      <c r="A14" s="1"/>
      <c r="B14" s="1"/>
      <c r="C14" s="7" t="s">
        <v>555</v>
      </c>
      <c r="D14" s="8"/>
      <c r="E14" s="8"/>
      <c r="F14" s="8"/>
      <c r="G14" s="8"/>
      <c r="H14" s="8"/>
      <c r="I14" s="9"/>
      <c r="J14" s="10"/>
      <c r="K14" s="10"/>
      <c r="L14" s="10"/>
      <c r="M14" s="10"/>
      <c r="N14" s="10"/>
      <c r="O14" s="218" t="s">
        <v>556</v>
      </c>
      <c r="P14" s="218" t="s">
        <v>556</v>
      </c>
      <c r="Q14" s="218" t="s">
        <v>653</v>
      </c>
      <c r="R14" s="57"/>
      <c r="S14" s="178"/>
      <c r="T14" s="57"/>
      <c r="U14" s="63">
        <v>160</v>
      </c>
      <c r="V14" s="233" t="s">
        <v>656</v>
      </c>
      <c r="W14" s="196"/>
      <c r="X14" s="196"/>
    </row>
    <row r="15" spans="1:41">
      <c r="A15" s="1"/>
      <c r="B15" s="1"/>
      <c r="C15" s="2"/>
      <c r="D15" s="2"/>
      <c r="E15" s="2"/>
      <c r="F15" s="2"/>
      <c r="G15" s="2"/>
      <c r="H15" s="2"/>
      <c r="I15" s="2"/>
      <c r="J15" s="2"/>
      <c r="K15" s="2"/>
      <c r="L15" s="2"/>
      <c r="M15" s="2"/>
      <c r="N15" s="2"/>
      <c r="O15" s="2"/>
      <c r="P15" s="2"/>
      <c r="Q15" s="2"/>
      <c r="R15" s="57"/>
      <c r="S15" s="178"/>
      <c r="T15" s="57"/>
      <c r="W15" s="196"/>
      <c r="X15" s="196"/>
      <c r="Z15" s="196"/>
      <c r="AA15" s="196"/>
      <c r="AB15" s="196"/>
    </row>
    <row r="16" spans="1:41">
      <c r="A16" s="1"/>
      <c r="B16" s="1">
        <v>3</v>
      </c>
      <c r="C16" s="53" t="s">
        <v>450</v>
      </c>
      <c r="D16" s="2"/>
      <c r="E16" s="2"/>
      <c r="F16" s="2"/>
      <c r="G16" s="2"/>
      <c r="H16" s="2"/>
      <c r="I16" s="2"/>
      <c r="J16" s="2"/>
      <c r="K16" s="1"/>
      <c r="L16" s="1"/>
      <c r="M16" s="1"/>
      <c r="N16" s="1"/>
      <c r="O16" s="231"/>
      <c r="P16" s="231"/>
      <c r="Q16" s="231"/>
      <c r="R16" s="57"/>
      <c r="S16" s="178"/>
      <c r="T16" s="57"/>
      <c r="X16" s="196"/>
      <c r="Z16" s="196"/>
      <c r="AA16" s="196"/>
      <c r="AB16" s="196"/>
    </row>
    <row r="17" spans="1:39">
      <c r="A17" s="1"/>
      <c r="B17" s="1"/>
      <c r="C17" s="345" t="s">
        <v>443</v>
      </c>
      <c r="D17" s="345"/>
      <c r="E17" s="13" t="s">
        <v>451</v>
      </c>
      <c r="F17" s="12"/>
      <c r="G17" s="12"/>
      <c r="H17" s="12"/>
      <c r="I17" s="12"/>
      <c r="J17" s="12"/>
      <c r="K17" s="12"/>
      <c r="L17" s="12"/>
      <c r="M17" s="12"/>
      <c r="N17" s="12"/>
      <c r="O17" s="229"/>
      <c r="P17" s="229"/>
      <c r="Q17" s="230"/>
      <c r="R17" s="57"/>
      <c r="S17" s="178"/>
      <c r="T17" s="57"/>
      <c r="X17" s="196"/>
      <c r="Z17" s="196"/>
      <c r="AA17" s="196"/>
      <c r="AB17" s="196"/>
    </row>
    <row r="18" spans="1:39">
      <c r="A18" s="1"/>
      <c r="B18" s="1"/>
      <c r="C18" s="2"/>
      <c r="D18" s="2"/>
      <c r="E18" s="2"/>
      <c r="F18" s="2"/>
      <c r="G18" s="2"/>
      <c r="H18" s="2"/>
      <c r="I18" s="2"/>
      <c r="J18" s="2"/>
      <c r="K18" s="175"/>
      <c r="L18" s="175"/>
      <c r="M18" s="175"/>
      <c r="N18" s="175"/>
      <c r="O18" s="231"/>
      <c r="P18" s="231"/>
      <c r="Q18" s="231"/>
      <c r="R18" s="57"/>
      <c r="S18" s="178"/>
      <c r="T18" s="57"/>
      <c r="X18" s="196"/>
      <c r="Z18" s="196"/>
      <c r="AA18" s="196"/>
      <c r="AB18" s="196"/>
    </row>
    <row r="19" spans="1:39">
      <c r="A19" s="1"/>
      <c r="B19" s="1">
        <v>4</v>
      </c>
      <c r="C19" s="2" t="s">
        <v>452</v>
      </c>
      <c r="D19" s="2"/>
      <c r="E19" s="2"/>
      <c r="F19" s="2"/>
      <c r="G19" s="2"/>
      <c r="H19" s="2"/>
      <c r="I19" s="2"/>
      <c r="J19" s="2"/>
      <c r="K19" s="1"/>
      <c r="L19" s="1"/>
      <c r="M19" s="1"/>
      <c r="N19" s="1"/>
      <c r="O19" s="232"/>
      <c r="P19" s="232"/>
      <c r="Q19" s="232"/>
      <c r="R19" s="57"/>
      <c r="S19" s="178"/>
      <c r="T19" s="57"/>
      <c r="W19" s="196"/>
      <c r="X19" s="196"/>
      <c r="Z19" s="196"/>
      <c r="AA19" s="196"/>
      <c r="AB19" s="196"/>
    </row>
    <row r="20" spans="1:39">
      <c r="A20" s="1"/>
      <c r="B20" s="1"/>
      <c r="C20" s="345"/>
      <c r="D20" s="345"/>
      <c r="E20" s="13" t="s">
        <v>453</v>
      </c>
      <c r="F20" s="12"/>
      <c r="G20" s="12"/>
      <c r="H20" s="12"/>
      <c r="I20" s="12"/>
      <c r="J20" s="13" t="s">
        <v>454</v>
      </c>
      <c r="K20" s="13"/>
      <c r="L20" s="12"/>
      <c r="M20" s="12"/>
      <c r="N20" s="12"/>
      <c r="O20" s="218">
        <v>85</v>
      </c>
      <c r="P20" s="218">
        <v>112</v>
      </c>
      <c r="Q20" s="218">
        <v>160</v>
      </c>
      <c r="R20" s="59"/>
      <c r="S20" s="180"/>
      <c r="T20" s="59"/>
      <c r="W20" s="196"/>
      <c r="X20" s="196"/>
      <c r="Z20" s="196"/>
      <c r="AA20" s="196"/>
      <c r="AB20" s="196"/>
    </row>
    <row r="21" spans="1:39">
      <c r="A21" s="1"/>
      <c r="B21" s="1"/>
      <c r="C21" s="38" t="s">
        <v>443</v>
      </c>
      <c r="D21" s="14"/>
      <c r="E21" s="13" t="s">
        <v>455</v>
      </c>
      <c r="F21" s="12"/>
      <c r="G21" s="12"/>
      <c r="H21" s="12"/>
      <c r="I21" s="12"/>
      <c r="J21" s="13" t="s">
        <v>456</v>
      </c>
      <c r="K21" s="12"/>
      <c r="L21" s="12"/>
      <c r="M21" s="12"/>
      <c r="N21" s="12"/>
      <c r="O21" s="218" t="s">
        <v>653</v>
      </c>
      <c r="P21" s="218" t="s">
        <v>653</v>
      </c>
      <c r="Q21" s="218" t="s">
        <v>653</v>
      </c>
      <c r="R21" s="59"/>
      <c r="S21" s="180"/>
      <c r="T21" s="59"/>
      <c r="U21" s="63" t="s">
        <v>0</v>
      </c>
      <c r="V21" s="63" t="str">
        <f>HLOOKUP(M7X!$AD$65,'M7X-spec'!$O$20:$Q$26,2,0)</f>
        <v>●</v>
      </c>
      <c r="W21" s="197" t="str">
        <f>VLOOKUP(M7X!AD69,U21:V24,2,0)</f>
        <v>●</v>
      </c>
      <c r="X21" s="196"/>
      <c r="Y21" s="63" t="str">
        <f>M7X!AD69&amp;M7X!AD74&amp;M7X!AD77</f>
        <v>A12</v>
      </c>
      <c r="Z21" s="197" t="str">
        <f>VLOOKUP(Y21,Com!K1:L56,2,0)</f>
        <v>○</v>
      </c>
      <c r="AA21" s="196"/>
      <c r="AB21" s="196"/>
      <c r="AE21" s="196"/>
      <c r="AF21" s="196"/>
      <c r="AG21" s="196"/>
      <c r="AH21" s="195"/>
      <c r="AI21" s="195"/>
      <c r="AJ21" s="195"/>
    </row>
    <row r="22" spans="1:39">
      <c r="A22" s="1"/>
      <c r="B22" s="1"/>
      <c r="C22" s="38" t="s">
        <v>457</v>
      </c>
      <c r="D22" s="14"/>
      <c r="E22" s="13" t="s">
        <v>455</v>
      </c>
      <c r="F22" s="12"/>
      <c r="G22" s="12"/>
      <c r="H22" s="12"/>
      <c r="I22" s="12"/>
      <c r="J22" s="13" t="s">
        <v>458</v>
      </c>
      <c r="K22" s="12"/>
      <c r="L22" s="12"/>
      <c r="M22" s="12"/>
      <c r="N22" s="12"/>
      <c r="O22" s="218" t="s">
        <v>556</v>
      </c>
      <c r="P22" s="218" t="s">
        <v>653</v>
      </c>
      <c r="Q22" s="218" t="s">
        <v>653</v>
      </c>
      <c r="R22" s="59"/>
      <c r="S22" s="180"/>
      <c r="T22" s="59"/>
      <c r="U22" s="63" t="s">
        <v>241</v>
      </c>
      <c r="V22" s="63" t="str">
        <f>HLOOKUP(M7X!$AD$65,'M7X-spec'!$O$20:$Q$26,3,0)</f>
        <v>●</v>
      </c>
      <c r="W22" s="196"/>
      <c r="X22" s="196"/>
      <c r="Z22" s="196"/>
      <c r="AA22" s="196"/>
      <c r="AB22" s="196"/>
      <c r="AF22" s="195"/>
      <c r="AJ22" s="195"/>
    </row>
    <row r="23" spans="1:39">
      <c r="A23" s="1"/>
      <c r="B23" s="1"/>
      <c r="C23" s="38" t="s">
        <v>459</v>
      </c>
      <c r="D23" s="14"/>
      <c r="E23" s="13" t="s">
        <v>460</v>
      </c>
      <c r="F23" s="12"/>
      <c r="G23" s="12"/>
      <c r="H23" s="12"/>
      <c r="I23" s="12"/>
      <c r="J23" s="13" t="s">
        <v>456</v>
      </c>
      <c r="K23" s="12"/>
      <c r="L23" s="12"/>
      <c r="M23" s="12"/>
      <c r="N23" s="12"/>
      <c r="O23" s="218" t="s">
        <v>653</v>
      </c>
      <c r="P23" s="218" t="s">
        <v>653</v>
      </c>
      <c r="Q23" s="218" t="s">
        <v>653</v>
      </c>
      <c r="R23" s="59"/>
      <c r="S23" s="180"/>
      <c r="T23" s="59"/>
      <c r="U23" s="63" t="s">
        <v>242</v>
      </c>
      <c r="V23" s="63" t="str">
        <f>HLOOKUP(M7X!$AD$65,'M7X-spec'!$O$20:$Q$26,4,0)</f>
        <v>●</v>
      </c>
      <c r="W23" s="196"/>
      <c r="X23" s="196"/>
      <c r="Z23" s="196"/>
      <c r="AA23" s="196"/>
      <c r="AB23" s="196"/>
      <c r="AF23" s="196"/>
      <c r="AJ23" s="195"/>
    </row>
    <row r="24" spans="1:39">
      <c r="A24" s="1"/>
      <c r="B24" s="1"/>
      <c r="C24" s="38" t="s">
        <v>461</v>
      </c>
      <c r="D24" s="14"/>
      <c r="E24" s="13" t="s">
        <v>460</v>
      </c>
      <c r="F24" s="12"/>
      <c r="G24" s="12"/>
      <c r="H24" s="12"/>
      <c r="I24" s="12"/>
      <c r="J24" s="13" t="s">
        <v>458</v>
      </c>
      <c r="K24" s="12"/>
      <c r="L24" s="12"/>
      <c r="M24" s="12"/>
      <c r="N24" s="12"/>
      <c r="O24" s="218" t="s">
        <v>556</v>
      </c>
      <c r="P24" s="218" t="s">
        <v>556</v>
      </c>
      <c r="Q24" s="218" t="s">
        <v>556</v>
      </c>
      <c r="R24" s="59"/>
      <c r="S24" s="180"/>
      <c r="T24" s="59"/>
      <c r="U24" s="63" t="s">
        <v>243</v>
      </c>
      <c r="V24" s="63" t="str">
        <f>HLOOKUP(M7X!$AD$65,'M7X-spec'!$O$20:$Q$26,5,0)</f>
        <v>●</v>
      </c>
      <c r="W24" s="196"/>
      <c r="X24" s="196"/>
      <c r="Y24" s="196"/>
      <c r="Z24" s="196"/>
      <c r="AA24" s="196"/>
      <c r="AB24" s="196"/>
      <c r="AF24" s="196"/>
      <c r="AJ24" s="195"/>
    </row>
    <row r="25" spans="1:39">
      <c r="A25" s="1"/>
      <c r="B25" s="1"/>
      <c r="C25" s="38" t="s">
        <v>462</v>
      </c>
      <c r="D25" s="14"/>
      <c r="E25" s="13" t="s">
        <v>455</v>
      </c>
      <c r="F25" s="12"/>
      <c r="G25" s="12"/>
      <c r="H25" s="12"/>
      <c r="I25" s="12"/>
      <c r="J25" s="13" t="s">
        <v>463</v>
      </c>
      <c r="K25" s="12"/>
      <c r="L25" s="12"/>
      <c r="M25" s="12"/>
      <c r="N25" s="12"/>
      <c r="O25" s="155" t="s">
        <v>654</v>
      </c>
      <c r="P25" s="155" t="s">
        <v>654</v>
      </c>
      <c r="Q25" s="155" t="s">
        <v>654</v>
      </c>
      <c r="R25" s="59"/>
      <c r="S25" s="180"/>
      <c r="T25" s="59"/>
      <c r="W25" s="196"/>
      <c r="X25" s="196"/>
      <c r="Y25" s="196"/>
      <c r="AF25" s="196"/>
      <c r="AJ25" s="195"/>
    </row>
    <row r="26" spans="1:39">
      <c r="A26" s="1"/>
      <c r="B26" s="1"/>
      <c r="C26" s="38" t="s">
        <v>464</v>
      </c>
      <c r="D26" s="14"/>
      <c r="E26" s="13" t="s">
        <v>460</v>
      </c>
      <c r="F26" s="12"/>
      <c r="G26" s="12"/>
      <c r="H26" s="12"/>
      <c r="I26" s="12"/>
      <c r="J26" s="13" t="s">
        <v>463</v>
      </c>
      <c r="K26" s="12"/>
      <c r="L26" s="12"/>
      <c r="M26" s="12"/>
      <c r="N26" s="12"/>
      <c r="O26" s="155" t="s">
        <v>654</v>
      </c>
      <c r="P26" s="155" t="s">
        <v>654</v>
      </c>
      <c r="Q26" s="155" t="s">
        <v>654</v>
      </c>
      <c r="R26" s="59"/>
      <c r="S26" s="180"/>
      <c r="T26" s="59"/>
      <c r="X26" s="196"/>
      <c r="Y26" s="196"/>
      <c r="AF26" s="196"/>
      <c r="AJ26" s="195"/>
    </row>
    <row r="27" spans="1:39">
      <c r="A27" s="1"/>
      <c r="B27" s="1"/>
      <c r="C27" s="2"/>
      <c r="D27" s="2"/>
      <c r="E27" s="2"/>
      <c r="F27" s="2"/>
      <c r="G27" s="2"/>
      <c r="H27" s="2"/>
      <c r="I27" s="2"/>
      <c r="J27" s="175"/>
      <c r="K27" s="175"/>
      <c r="L27" s="2"/>
      <c r="M27" s="2"/>
      <c r="N27" s="175"/>
      <c r="O27" s="6"/>
      <c r="P27" s="1"/>
      <c r="Q27" s="1"/>
      <c r="R27" s="59"/>
      <c r="S27" s="180"/>
      <c r="T27" s="59"/>
      <c r="X27" s="196"/>
      <c r="Y27" s="196"/>
      <c r="AF27" s="196"/>
      <c r="AJ27" s="195"/>
    </row>
    <row r="28" spans="1:39">
      <c r="A28" s="1"/>
      <c r="B28" s="1">
        <v>5</v>
      </c>
      <c r="C28" s="2" t="s">
        <v>465</v>
      </c>
      <c r="D28" s="2"/>
      <c r="E28" s="2"/>
      <c r="F28" s="2"/>
      <c r="G28" s="2"/>
      <c r="H28" s="2"/>
      <c r="I28" s="2"/>
      <c r="J28" s="1"/>
      <c r="K28" s="1"/>
      <c r="L28" s="1"/>
      <c r="M28" s="1"/>
      <c r="N28" s="1"/>
      <c r="O28" s="6"/>
      <c r="P28" s="1"/>
      <c r="Q28" s="1"/>
      <c r="R28" s="57"/>
      <c r="S28" s="178"/>
      <c r="T28" s="57"/>
      <c r="X28" s="196"/>
      <c r="Y28" s="196"/>
      <c r="AF28" s="196"/>
      <c r="AJ28" s="195"/>
    </row>
    <row r="29" spans="1:39">
      <c r="A29" s="1"/>
      <c r="B29" s="1"/>
      <c r="C29" s="345"/>
      <c r="D29" s="345"/>
      <c r="E29" s="13" t="s">
        <v>466</v>
      </c>
      <c r="F29" s="12"/>
      <c r="G29" s="12"/>
      <c r="H29" s="12"/>
      <c r="I29" s="12"/>
      <c r="J29" s="13" t="s">
        <v>467</v>
      </c>
      <c r="K29" s="13"/>
      <c r="L29" s="169"/>
      <c r="M29" s="12"/>
      <c r="N29" s="169"/>
      <c r="O29" s="218">
        <v>85</v>
      </c>
      <c r="P29" s="218">
        <v>112</v>
      </c>
      <c r="Q29" s="218">
        <v>160</v>
      </c>
      <c r="R29" s="57"/>
      <c r="S29" s="178"/>
      <c r="T29" s="57"/>
      <c r="X29" s="196"/>
      <c r="Y29" s="196"/>
      <c r="AF29" s="196"/>
      <c r="AJ29" s="195"/>
    </row>
    <row r="30" spans="1:39">
      <c r="A30" s="1"/>
      <c r="B30" s="1"/>
      <c r="C30" s="13">
        <v>1</v>
      </c>
      <c r="D30" s="14"/>
      <c r="E30" s="13" t="s">
        <v>468</v>
      </c>
      <c r="F30" s="12"/>
      <c r="G30" s="12"/>
      <c r="H30" s="12"/>
      <c r="I30" s="12"/>
      <c r="J30" s="13" t="s">
        <v>469</v>
      </c>
      <c r="K30" s="13"/>
      <c r="L30" s="169"/>
      <c r="M30" s="12"/>
      <c r="N30" s="169"/>
      <c r="O30" s="218" t="s">
        <v>556</v>
      </c>
      <c r="P30" s="219" t="s">
        <v>653</v>
      </c>
      <c r="Q30" s="219" t="s">
        <v>653</v>
      </c>
      <c r="R30" s="57"/>
      <c r="S30" s="178"/>
      <c r="T30" s="57"/>
      <c r="U30" s="63">
        <v>1</v>
      </c>
      <c r="V30" s="63" t="str">
        <f>HLOOKUP(M7X!$AD$65,'M7X-spec'!$O$29:$Q$33,2,0)</f>
        <v>●</v>
      </c>
      <c r="W30" s="197" t="str">
        <f>VLOOKUP(M7X!AD74,U30:V31,2,0)</f>
        <v>●</v>
      </c>
      <c r="X30" s="196"/>
      <c r="Y30" s="196"/>
      <c r="AF30" s="195"/>
      <c r="AJ30" s="195"/>
    </row>
    <row r="31" spans="1:39">
      <c r="A31" s="1"/>
      <c r="B31" s="1"/>
      <c r="C31" s="13">
        <v>2</v>
      </c>
      <c r="D31" s="14"/>
      <c r="E31" s="13" t="s">
        <v>468</v>
      </c>
      <c r="F31" s="12"/>
      <c r="G31" s="12"/>
      <c r="H31" s="12"/>
      <c r="I31" s="12"/>
      <c r="J31" s="13" t="s">
        <v>470</v>
      </c>
      <c r="K31" s="13"/>
      <c r="L31" s="169"/>
      <c r="M31" s="12"/>
      <c r="N31" s="169"/>
      <c r="O31" s="155" t="s">
        <v>654</v>
      </c>
      <c r="P31" s="155" t="s">
        <v>654</v>
      </c>
      <c r="Q31" s="155" t="s">
        <v>654</v>
      </c>
      <c r="R31" s="57"/>
      <c r="S31" s="178"/>
      <c r="T31" s="57"/>
      <c r="U31" s="63">
        <v>4</v>
      </c>
      <c r="V31" s="63" t="str">
        <f>HLOOKUP(M7X!$AD$65,'M7X-spec'!$O$29:$Q$33,5,0)</f>
        <v>●</v>
      </c>
      <c r="W31" s="196"/>
      <c r="X31" s="196"/>
      <c r="Y31" s="196"/>
      <c r="AF31" s="195"/>
      <c r="AJ31" s="195"/>
      <c r="AK31" s="195"/>
      <c r="AL31" s="195"/>
      <c r="AM31" s="195"/>
    </row>
    <row r="32" spans="1:39">
      <c r="A32" s="1"/>
      <c r="B32" s="1"/>
      <c r="C32" s="13">
        <v>3</v>
      </c>
      <c r="D32" s="14"/>
      <c r="E32" s="13" t="s">
        <v>471</v>
      </c>
      <c r="F32" s="12"/>
      <c r="G32" s="12"/>
      <c r="H32" s="12"/>
      <c r="I32" s="12"/>
      <c r="J32" s="13" t="s">
        <v>470</v>
      </c>
      <c r="K32" s="13"/>
      <c r="L32" s="169"/>
      <c r="M32" s="108"/>
      <c r="N32" s="169"/>
      <c r="O32" s="155" t="s">
        <v>654</v>
      </c>
      <c r="P32" s="155" t="s">
        <v>654</v>
      </c>
      <c r="Q32" s="155" t="s">
        <v>654</v>
      </c>
      <c r="R32" s="59"/>
      <c r="S32" s="180"/>
      <c r="T32" s="59"/>
      <c r="X32" s="196"/>
      <c r="Y32" s="196"/>
      <c r="AF32" s="196"/>
      <c r="AG32" s="196"/>
      <c r="AH32" s="195"/>
      <c r="AI32" s="195"/>
      <c r="AJ32" s="195"/>
      <c r="AK32" s="195"/>
      <c r="AL32" s="195"/>
      <c r="AM32" s="195"/>
    </row>
    <row r="33" spans="1:39">
      <c r="A33" s="1"/>
      <c r="B33" s="1"/>
      <c r="C33" s="13">
        <v>4</v>
      </c>
      <c r="D33" s="14"/>
      <c r="E33" s="13" t="s">
        <v>472</v>
      </c>
      <c r="F33" s="12"/>
      <c r="G33" s="12"/>
      <c r="H33" s="12"/>
      <c r="I33" s="12"/>
      <c r="J33" s="13" t="s">
        <v>470</v>
      </c>
      <c r="K33" s="13"/>
      <c r="L33" s="169"/>
      <c r="M33" s="12"/>
      <c r="N33" s="169"/>
      <c r="O33" s="218" t="s">
        <v>556</v>
      </c>
      <c r="P33" s="219" t="s">
        <v>556</v>
      </c>
      <c r="Q33" s="219" t="s">
        <v>556</v>
      </c>
      <c r="R33" s="57"/>
      <c r="S33" s="178"/>
      <c r="T33" s="57"/>
      <c r="X33" s="196"/>
      <c r="Y33" s="196"/>
      <c r="AF33" s="195"/>
      <c r="AG33" s="195"/>
      <c r="AH33" s="195"/>
      <c r="AI33" s="195"/>
      <c r="AJ33" s="195"/>
      <c r="AK33" s="195"/>
      <c r="AL33" s="195"/>
      <c r="AM33" s="195"/>
    </row>
    <row r="34" spans="1:39">
      <c r="A34" s="1"/>
      <c r="B34" s="1"/>
      <c r="C34" s="175"/>
      <c r="D34" s="15"/>
      <c r="E34" s="15"/>
      <c r="F34" s="15"/>
      <c r="G34" s="15"/>
      <c r="H34" s="15"/>
      <c r="I34" s="175"/>
      <c r="J34" s="175"/>
      <c r="K34" s="175"/>
      <c r="L34" s="175"/>
      <c r="M34" s="175"/>
      <c r="N34" s="175"/>
      <c r="O34" s="231"/>
      <c r="P34" s="138"/>
      <c r="Q34" s="231"/>
      <c r="R34" s="57"/>
      <c r="S34" s="178"/>
      <c r="T34" s="57"/>
      <c r="X34" s="196"/>
      <c r="Y34" s="196"/>
      <c r="AF34" s="195"/>
      <c r="AG34" s="195"/>
      <c r="AH34" s="195"/>
      <c r="AI34" s="195"/>
      <c r="AJ34" s="195"/>
      <c r="AK34" s="195"/>
      <c r="AL34" s="195"/>
      <c r="AM34" s="195"/>
    </row>
    <row r="35" spans="1:39">
      <c r="A35" s="1"/>
      <c r="B35" s="1">
        <v>6</v>
      </c>
      <c r="C35" s="2" t="s">
        <v>473</v>
      </c>
      <c r="D35" s="109"/>
      <c r="E35" s="109"/>
      <c r="F35" s="109"/>
      <c r="G35" s="109"/>
      <c r="H35" s="109"/>
      <c r="I35" s="109"/>
      <c r="J35" s="109"/>
      <c r="K35" s="109"/>
      <c r="L35" s="109"/>
      <c r="M35" s="109"/>
      <c r="N35" s="109"/>
      <c r="O35" s="232"/>
      <c r="P35" s="139"/>
      <c r="Q35" s="232"/>
      <c r="R35" s="59"/>
      <c r="S35" s="180"/>
      <c r="T35" s="59"/>
      <c r="W35" s="196"/>
      <c r="X35" s="196"/>
      <c r="Y35" s="196"/>
    </row>
    <row r="36" spans="1:39">
      <c r="A36" s="1"/>
      <c r="B36" s="1"/>
      <c r="C36" s="13"/>
      <c r="D36" s="14"/>
      <c r="E36" s="110" t="s">
        <v>451</v>
      </c>
      <c r="F36" s="12"/>
      <c r="G36" s="12"/>
      <c r="H36" s="12"/>
      <c r="I36" s="12"/>
      <c r="J36" s="13" t="s">
        <v>474</v>
      </c>
      <c r="K36" s="13"/>
      <c r="L36" s="12"/>
      <c r="M36" s="12"/>
      <c r="N36" s="111"/>
      <c r="O36" s="218">
        <v>85</v>
      </c>
      <c r="P36" s="219">
        <v>112</v>
      </c>
      <c r="Q36" s="218">
        <v>160</v>
      </c>
      <c r="R36" s="59"/>
      <c r="S36" s="180"/>
      <c r="T36" s="59"/>
    </row>
    <row r="37" spans="1:39">
      <c r="A37" s="1"/>
      <c r="B37" s="1"/>
      <c r="C37" s="13">
        <v>1</v>
      </c>
      <c r="D37" s="14"/>
      <c r="E37" s="112" t="s">
        <v>34</v>
      </c>
      <c r="F37" s="12"/>
      <c r="G37" s="12"/>
      <c r="H37" s="12"/>
      <c r="I37" s="12"/>
      <c r="J37" s="13" t="s">
        <v>140</v>
      </c>
      <c r="K37" s="12"/>
      <c r="L37" s="12"/>
      <c r="M37" s="12"/>
      <c r="N37" s="111"/>
      <c r="O37" s="211" t="s">
        <v>655</v>
      </c>
      <c r="P37" s="155" t="s">
        <v>144</v>
      </c>
      <c r="Q37" s="211" t="s">
        <v>655</v>
      </c>
      <c r="R37" s="59"/>
      <c r="S37" s="180"/>
      <c r="T37" s="59"/>
      <c r="U37" s="63">
        <v>2</v>
      </c>
      <c r="V37" s="63" t="str">
        <f>HLOOKUP(M7X!$AD$65,'M7X-spec'!$O$36:$Q$45,3,0)</f>
        <v>●</v>
      </c>
      <c r="W37" s="197" t="str">
        <f>VLOOKUP(M7X!AD77,U37:V43,2,0)</f>
        <v>●</v>
      </c>
    </row>
    <row r="38" spans="1:39">
      <c r="A38" s="1"/>
      <c r="B38" s="1"/>
      <c r="C38" s="13">
        <v>2</v>
      </c>
      <c r="D38" s="14"/>
      <c r="E38" s="12" t="s">
        <v>34</v>
      </c>
      <c r="F38" s="12"/>
      <c r="G38" s="12"/>
      <c r="H38" s="12"/>
      <c r="I38" s="12"/>
      <c r="J38" s="110" t="s">
        <v>141</v>
      </c>
      <c r="K38" s="112"/>
      <c r="L38" s="12"/>
      <c r="M38" s="12"/>
      <c r="N38" s="111"/>
      <c r="O38" s="230" t="s">
        <v>655</v>
      </c>
      <c r="P38" s="219" t="s">
        <v>653</v>
      </c>
      <c r="Q38" s="219" t="s">
        <v>653</v>
      </c>
      <c r="R38" s="59"/>
      <c r="S38" s="180"/>
      <c r="T38" s="59"/>
      <c r="U38" s="63">
        <v>4</v>
      </c>
      <c r="V38" s="63" t="str">
        <f>HLOOKUP(M7X!$AD$65,'M7X-spec'!$O$36:$Q$45,5,0)</f>
        <v>-</v>
      </c>
      <c r="W38" s="196"/>
    </row>
    <row r="39" spans="1:39">
      <c r="A39" s="1"/>
      <c r="B39" s="1"/>
      <c r="C39" s="13">
        <v>3</v>
      </c>
      <c r="D39" s="14"/>
      <c r="E39" s="12" t="s">
        <v>34</v>
      </c>
      <c r="F39" s="12"/>
      <c r="G39" s="12"/>
      <c r="H39" s="12"/>
      <c r="I39" s="12"/>
      <c r="J39" s="110" t="s">
        <v>5</v>
      </c>
      <c r="K39" s="112"/>
      <c r="L39" s="12"/>
      <c r="M39" s="12"/>
      <c r="N39" s="111"/>
      <c r="O39" s="211" t="s">
        <v>655</v>
      </c>
      <c r="P39" s="155" t="s">
        <v>655</v>
      </c>
      <c r="Q39" s="155" t="s">
        <v>655</v>
      </c>
      <c r="R39" s="59"/>
      <c r="S39" s="180"/>
      <c r="T39" s="59"/>
      <c r="U39" s="63">
        <v>5</v>
      </c>
      <c r="V39" s="63" t="str">
        <f>HLOOKUP(M7X!$AD$65,'M7X-spec'!$O$36:$Q$45,6,0)</f>
        <v>-</v>
      </c>
      <c r="W39" s="196"/>
    </row>
    <row r="40" spans="1:39">
      <c r="A40" s="1"/>
      <c r="B40" s="1"/>
      <c r="C40" s="13">
        <v>4</v>
      </c>
      <c r="D40" s="14"/>
      <c r="E40" s="12" t="s">
        <v>34</v>
      </c>
      <c r="F40" s="12"/>
      <c r="G40" s="12"/>
      <c r="H40" s="12"/>
      <c r="I40" s="12"/>
      <c r="J40" s="110" t="s">
        <v>475</v>
      </c>
      <c r="K40" s="112"/>
      <c r="L40" s="12"/>
      <c r="M40" s="12"/>
      <c r="N40" s="111"/>
      <c r="O40" s="230" t="s">
        <v>556</v>
      </c>
      <c r="P40" s="218" t="s">
        <v>144</v>
      </c>
      <c r="Q40" s="218" t="s">
        <v>144</v>
      </c>
      <c r="R40" s="59"/>
      <c r="S40" s="180"/>
      <c r="T40" s="59"/>
      <c r="U40" s="63">
        <v>6</v>
      </c>
      <c r="V40" s="63" t="str">
        <f>HLOOKUP(M7X!$AD$65,'M7X-spec'!$O$36:$Q$45,7,0)</f>
        <v>-</v>
      </c>
      <c r="W40" s="196"/>
    </row>
    <row r="41" spans="1:39">
      <c r="A41" s="1"/>
      <c r="B41" s="1"/>
      <c r="C41" s="13">
        <v>5</v>
      </c>
      <c r="D41" s="14"/>
      <c r="E41" s="12" t="s">
        <v>35</v>
      </c>
      <c r="F41" s="12"/>
      <c r="G41" s="12"/>
      <c r="H41" s="12"/>
      <c r="I41" s="12"/>
      <c r="J41" s="110" t="s">
        <v>142</v>
      </c>
      <c r="K41" s="112"/>
      <c r="L41" s="12"/>
      <c r="M41" s="12"/>
      <c r="N41" s="111"/>
      <c r="O41" s="230" t="s">
        <v>557</v>
      </c>
      <c r="P41" s="218" t="s">
        <v>144</v>
      </c>
      <c r="Q41" s="218" t="s">
        <v>655</v>
      </c>
      <c r="R41" s="59"/>
      <c r="S41" s="180"/>
      <c r="T41" s="59"/>
      <c r="U41" s="63">
        <v>7</v>
      </c>
      <c r="V41" s="63" t="str">
        <f>HLOOKUP(M7X!$AD$65,'M7X-spec'!$O$36:$Q$45,8,0)</f>
        <v>●</v>
      </c>
      <c r="W41" s="196"/>
    </row>
    <row r="42" spans="1:39">
      <c r="A42" s="1"/>
      <c r="B42" s="1"/>
      <c r="C42" s="13">
        <v>6</v>
      </c>
      <c r="D42" s="14"/>
      <c r="E42" s="12" t="s">
        <v>35</v>
      </c>
      <c r="F42" s="12"/>
      <c r="G42" s="12"/>
      <c r="H42" s="12"/>
      <c r="I42" s="12"/>
      <c r="J42" s="113" t="s">
        <v>36</v>
      </c>
      <c r="K42" s="114"/>
      <c r="L42" s="12"/>
      <c r="M42" s="12"/>
      <c r="N42" s="115"/>
      <c r="O42" s="230" t="s">
        <v>556</v>
      </c>
      <c r="P42" s="230" t="s">
        <v>556</v>
      </c>
      <c r="Q42" s="218" t="s">
        <v>655</v>
      </c>
      <c r="R42" s="59"/>
      <c r="S42" s="180"/>
      <c r="T42" s="59"/>
      <c r="U42" s="63">
        <v>8</v>
      </c>
      <c r="V42" s="63" t="str">
        <f>HLOOKUP(M7X!$AD$65,'M7X-spec'!$O$36:$Q$45,9,0)</f>
        <v>●</v>
      </c>
      <c r="W42" s="196"/>
    </row>
    <row r="43" spans="1:39">
      <c r="A43" s="1"/>
      <c r="B43" s="1"/>
      <c r="C43" s="13">
        <v>7</v>
      </c>
      <c r="D43" s="14"/>
      <c r="E43" s="12" t="s">
        <v>35</v>
      </c>
      <c r="F43" s="12"/>
      <c r="G43" s="12"/>
      <c r="H43" s="12"/>
      <c r="I43" s="12"/>
      <c r="J43" s="110" t="s">
        <v>37</v>
      </c>
      <c r="K43" s="112"/>
      <c r="L43" s="12"/>
      <c r="M43" s="12"/>
      <c r="N43" s="111"/>
      <c r="O43" s="230" t="s">
        <v>655</v>
      </c>
      <c r="P43" s="230" t="s">
        <v>556</v>
      </c>
      <c r="Q43" s="230" t="s">
        <v>556</v>
      </c>
      <c r="R43" s="59"/>
      <c r="S43" s="180"/>
      <c r="T43" s="59"/>
      <c r="U43" s="63">
        <v>9</v>
      </c>
      <c r="V43" s="63" t="str">
        <f>HLOOKUP(M7X!$AD$65,'M7X-spec'!$O$36:$Q$45,10,0)</f>
        <v>-</v>
      </c>
      <c r="W43" s="196"/>
    </row>
    <row r="44" spans="1:39">
      <c r="A44" s="1"/>
      <c r="B44" s="1"/>
      <c r="C44" s="13">
        <v>8</v>
      </c>
      <c r="D44" s="14"/>
      <c r="E44" s="12" t="s">
        <v>35</v>
      </c>
      <c r="F44" s="12"/>
      <c r="G44" s="12"/>
      <c r="H44" s="12"/>
      <c r="I44" s="12"/>
      <c r="J44" s="110" t="s">
        <v>38</v>
      </c>
      <c r="K44" s="112"/>
      <c r="L44" s="12"/>
      <c r="M44" s="12"/>
      <c r="N44" s="111"/>
      <c r="O44" s="218" t="s">
        <v>655</v>
      </c>
      <c r="P44" s="218" t="s">
        <v>557</v>
      </c>
      <c r="Q44" s="230" t="s">
        <v>556</v>
      </c>
      <c r="R44" s="59"/>
      <c r="S44" s="180"/>
      <c r="T44" s="59"/>
    </row>
    <row r="45" spans="1:39">
      <c r="A45" s="1"/>
      <c r="B45" s="1"/>
      <c r="C45" s="13">
        <v>9</v>
      </c>
      <c r="D45" s="14"/>
      <c r="E45" s="12" t="s">
        <v>34</v>
      </c>
      <c r="F45" s="12"/>
      <c r="G45" s="12"/>
      <c r="H45" s="12"/>
      <c r="I45" s="12"/>
      <c r="J45" s="110" t="s">
        <v>476</v>
      </c>
      <c r="K45" s="112"/>
      <c r="L45" s="12"/>
      <c r="M45" s="12"/>
      <c r="N45" s="111"/>
      <c r="O45" s="218" t="s">
        <v>556</v>
      </c>
      <c r="P45" s="218" t="s">
        <v>144</v>
      </c>
      <c r="Q45" s="230" t="s">
        <v>144</v>
      </c>
      <c r="R45" s="59"/>
      <c r="S45" s="180"/>
      <c r="T45" s="59"/>
    </row>
    <row r="46" spans="1:39">
      <c r="A46" s="1"/>
      <c r="B46" s="1"/>
      <c r="C46" s="175"/>
      <c r="D46" s="21"/>
      <c r="E46" s="175"/>
      <c r="F46" s="175"/>
      <c r="G46" s="175"/>
      <c r="H46" s="175"/>
      <c r="I46" s="175"/>
      <c r="J46" s="175"/>
      <c r="K46" s="175"/>
      <c r="L46" s="175"/>
      <c r="M46" s="175"/>
      <c r="N46" s="175"/>
      <c r="O46" s="231"/>
      <c r="P46" s="231"/>
      <c r="Q46" s="231"/>
      <c r="R46" s="107"/>
      <c r="S46" s="181"/>
      <c r="T46" s="107"/>
      <c r="U46" s="196" t="s">
        <v>247</v>
      </c>
      <c r="V46" s="196"/>
      <c r="W46" s="196"/>
      <c r="X46" s="196"/>
      <c r="Y46" s="196"/>
    </row>
    <row r="47" spans="1:39" ht="15">
      <c r="A47" s="1"/>
      <c r="B47" s="1">
        <v>7</v>
      </c>
      <c r="C47" s="2" t="s">
        <v>558</v>
      </c>
      <c r="D47" s="2"/>
      <c r="E47" s="1"/>
      <c r="F47" s="2"/>
      <c r="G47" s="2"/>
      <c r="H47" s="2"/>
      <c r="I47" s="2"/>
      <c r="J47" s="2"/>
      <c r="K47" s="1"/>
      <c r="L47" s="1"/>
      <c r="M47" s="1"/>
      <c r="N47" s="1"/>
      <c r="O47" s="218">
        <v>85</v>
      </c>
      <c r="P47" s="218">
        <v>112</v>
      </c>
      <c r="Q47" s="218">
        <v>160</v>
      </c>
      <c r="R47" s="59"/>
      <c r="S47" s="180"/>
      <c r="T47" s="59"/>
      <c r="U47" s="63"/>
      <c r="V47" s="198">
        <v>85</v>
      </c>
      <c r="W47" s="198">
        <v>112</v>
      </c>
      <c r="X47" s="198">
        <v>160</v>
      </c>
      <c r="Y47" s="198"/>
    </row>
    <row r="48" spans="1:39">
      <c r="A48" s="1"/>
      <c r="B48" s="1"/>
      <c r="C48" s="38" t="s">
        <v>443</v>
      </c>
      <c r="D48" s="14"/>
      <c r="E48" s="17">
        <v>90</v>
      </c>
      <c r="F48" s="10">
        <v>112</v>
      </c>
      <c r="G48" s="10"/>
      <c r="H48" s="10"/>
      <c r="I48" s="10"/>
      <c r="J48" s="10"/>
      <c r="K48" s="11"/>
      <c r="L48" s="11"/>
      <c r="M48" s="11"/>
      <c r="N48" s="11"/>
      <c r="O48" s="218" t="s">
        <v>556</v>
      </c>
      <c r="P48" s="218" t="s">
        <v>556</v>
      </c>
      <c r="Q48" s="218" t="s">
        <v>556</v>
      </c>
      <c r="R48" s="59"/>
      <c r="S48" s="180"/>
      <c r="T48" s="59"/>
      <c r="U48" s="198" t="s">
        <v>0</v>
      </c>
      <c r="V48" s="198">
        <v>90</v>
      </c>
      <c r="W48" s="198">
        <v>112</v>
      </c>
      <c r="X48" s="198">
        <v>160</v>
      </c>
      <c r="Y48" s="198"/>
      <c r="Z48" s="199">
        <f>HLOOKUP(M7X!$AD$65,$V$47:$Y$52,2,0)</f>
        <v>160</v>
      </c>
    </row>
    <row r="49" spans="1:30">
      <c r="A49" s="1"/>
      <c r="B49" s="1"/>
      <c r="C49" s="116" t="s">
        <v>457</v>
      </c>
      <c r="D49" s="117"/>
      <c r="E49" s="26">
        <v>80</v>
      </c>
      <c r="F49" s="118"/>
      <c r="G49" s="118"/>
      <c r="H49" s="118"/>
      <c r="I49" s="118"/>
      <c r="J49" s="118"/>
      <c r="K49" s="119"/>
      <c r="L49" s="119"/>
      <c r="M49" s="119"/>
      <c r="N49" s="119"/>
      <c r="O49" s="219" t="s">
        <v>556</v>
      </c>
      <c r="P49" s="219" t="s">
        <v>144</v>
      </c>
      <c r="Q49" s="219" t="s">
        <v>144</v>
      </c>
      <c r="R49" s="60"/>
      <c r="S49" s="180"/>
      <c r="T49" s="60"/>
      <c r="U49" s="198" t="s">
        <v>241</v>
      </c>
      <c r="V49" s="198">
        <v>80</v>
      </c>
      <c r="W49" s="198" t="s">
        <v>490</v>
      </c>
      <c r="X49" s="198" t="s">
        <v>490</v>
      </c>
      <c r="Y49" s="198"/>
      <c r="Z49" s="199" t="str">
        <f>HLOOKUP(M7X!$AD$65,$V$47:$Y$52,3,0)</f>
        <v>-</v>
      </c>
    </row>
    <row r="50" spans="1:30">
      <c r="A50" s="1"/>
      <c r="B50" s="1"/>
      <c r="C50" s="116" t="s">
        <v>459</v>
      </c>
      <c r="D50" s="117"/>
      <c r="E50" s="26">
        <v>75</v>
      </c>
      <c r="F50" s="118"/>
      <c r="G50" s="118"/>
      <c r="H50" s="118"/>
      <c r="I50" s="118"/>
      <c r="J50" s="118"/>
      <c r="K50" s="119"/>
      <c r="L50" s="119"/>
      <c r="M50" s="119"/>
      <c r="N50" s="119"/>
      <c r="O50" s="219" t="s">
        <v>557</v>
      </c>
      <c r="P50" s="219" t="s">
        <v>144</v>
      </c>
      <c r="Q50" s="219" t="s">
        <v>144</v>
      </c>
      <c r="R50" s="60"/>
      <c r="S50" s="180"/>
      <c r="T50" s="60"/>
      <c r="U50" s="198" t="s">
        <v>242</v>
      </c>
      <c r="V50" s="198">
        <v>75</v>
      </c>
      <c r="W50" s="198" t="s">
        <v>490</v>
      </c>
      <c r="X50" s="198" t="s">
        <v>490</v>
      </c>
      <c r="Y50" s="198"/>
      <c r="Z50" s="199" t="str">
        <f>HLOOKUP(M7X!$AD$65,$V$47:$Y$52,4,0)</f>
        <v>-</v>
      </c>
    </row>
    <row r="51" spans="1:30">
      <c r="A51" s="1"/>
      <c r="B51" s="1"/>
      <c r="C51" s="116" t="s">
        <v>461</v>
      </c>
      <c r="D51" s="117"/>
      <c r="E51" s="26">
        <v>85</v>
      </c>
      <c r="F51" s="118"/>
      <c r="G51" s="118"/>
      <c r="H51" s="118"/>
      <c r="I51" s="118"/>
      <c r="J51" s="118"/>
      <c r="K51" s="119"/>
      <c r="L51" s="119"/>
      <c r="M51" s="119"/>
      <c r="N51" s="119"/>
      <c r="O51" s="219" t="s">
        <v>556</v>
      </c>
      <c r="P51" s="219" t="s">
        <v>144</v>
      </c>
      <c r="Q51" s="219" t="s">
        <v>144</v>
      </c>
      <c r="R51" s="60"/>
      <c r="S51" s="180"/>
      <c r="T51" s="60"/>
      <c r="U51" s="198" t="s">
        <v>243</v>
      </c>
      <c r="V51" s="198">
        <v>85</v>
      </c>
      <c r="W51" s="198" t="s">
        <v>490</v>
      </c>
      <c r="X51" s="198" t="s">
        <v>490</v>
      </c>
      <c r="Y51" s="198"/>
      <c r="Z51" s="199" t="str">
        <f>HLOOKUP(M7X!$AD$65,$V$47:$Y$52,5,0)</f>
        <v>-</v>
      </c>
    </row>
    <row r="52" spans="1:30">
      <c r="A52" s="1"/>
      <c r="B52" s="1"/>
      <c r="C52" s="47"/>
      <c r="D52" s="47"/>
      <c r="E52" s="47"/>
      <c r="F52" s="47"/>
      <c r="G52" s="47"/>
      <c r="H52" s="47"/>
      <c r="I52" s="47"/>
      <c r="J52" s="47"/>
      <c r="K52" s="47"/>
      <c r="L52" s="120"/>
      <c r="M52" s="120"/>
      <c r="N52" s="120"/>
      <c r="O52" s="121"/>
      <c r="P52" s="120"/>
      <c r="Q52" s="120"/>
      <c r="R52" s="60"/>
      <c r="S52" s="180"/>
      <c r="T52" s="60"/>
      <c r="U52" s="201"/>
      <c r="V52" s="201"/>
      <c r="W52" s="201"/>
      <c r="X52" s="201"/>
      <c r="Y52" s="201"/>
      <c r="Z52" s="185">
        <f>VLOOKUP(M7X!AD84,U48:Z51,6,0)</f>
        <v>160</v>
      </c>
    </row>
    <row r="53" spans="1:30">
      <c r="A53" s="1"/>
      <c r="B53" s="1">
        <v>8</v>
      </c>
      <c r="C53" s="47" t="s">
        <v>477</v>
      </c>
      <c r="D53" s="47"/>
      <c r="E53" s="120"/>
      <c r="F53" s="47"/>
      <c r="G53" s="47"/>
      <c r="H53" s="47"/>
      <c r="I53" s="47"/>
      <c r="J53" s="47"/>
      <c r="K53" s="47"/>
      <c r="L53" s="120"/>
      <c r="M53" s="120"/>
      <c r="N53" s="120"/>
      <c r="O53" s="219">
        <v>85</v>
      </c>
      <c r="P53" s="219">
        <v>112</v>
      </c>
      <c r="Q53" s="219">
        <v>160</v>
      </c>
      <c r="R53" s="60"/>
      <c r="S53" s="180"/>
      <c r="T53" s="60"/>
    </row>
    <row r="54" spans="1:30">
      <c r="A54" s="1"/>
      <c r="B54" s="1"/>
      <c r="C54" s="116" t="s">
        <v>492</v>
      </c>
      <c r="D54" s="117"/>
      <c r="E54" s="26" t="s">
        <v>478</v>
      </c>
      <c r="F54" s="118"/>
      <c r="G54" s="118"/>
      <c r="H54" s="118"/>
      <c r="I54" s="118"/>
      <c r="J54" s="118"/>
      <c r="K54" s="119"/>
      <c r="L54" s="119"/>
      <c r="M54" s="119"/>
      <c r="N54" s="122"/>
      <c r="O54" s="212" t="s">
        <v>556</v>
      </c>
      <c r="P54" s="219" t="s">
        <v>556</v>
      </c>
      <c r="Q54" s="219" t="s">
        <v>556</v>
      </c>
      <c r="R54" s="60"/>
      <c r="S54" s="180"/>
      <c r="T54" s="60"/>
      <c r="U54" s="202" t="s">
        <v>492</v>
      </c>
      <c r="V54" s="63" t="str">
        <f>HLOOKUP(M7X!$AD$65,'M7X-spec'!$O$53:$Q$61,2,0)</f>
        <v>●</v>
      </c>
      <c r="W54" s="197" t="str">
        <f>VLOOKUP(M7X!AD85,U54:V61,2,0)</f>
        <v>●</v>
      </c>
      <c r="X54" s="202" t="s">
        <v>492</v>
      </c>
      <c r="Y54" s="202" t="s">
        <v>431</v>
      </c>
      <c r="Z54" s="199" t="str">
        <f>VLOOKUP(M7X!AD85,X54:Y61,2,0)</f>
        <v>a</v>
      </c>
      <c r="AA54" s="63" t="s">
        <v>498</v>
      </c>
      <c r="AB54" s="63" t="s">
        <v>562</v>
      </c>
      <c r="AC54" s="63" t="str">
        <f>VLOOKUP(AD54,AA54:AB59,2,0)</f>
        <v>〇</v>
      </c>
      <c r="AD54" s="199" t="str">
        <f>Z54&amp;Z64</f>
        <v>aa</v>
      </c>
    </row>
    <row r="55" spans="1:30">
      <c r="A55" s="1"/>
      <c r="B55" s="1"/>
      <c r="C55" s="116" t="s">
        <v>445</v>
      </c>
      <c r="D55" s="117"/>
      <c r="E55" s="26" t="s">
        <v>479</v>
      </c>
      <c r="F55" s="118"/>
      <c r="G55" s="118"/>
      <c r="H55" s="124" t="s">
        <v>149</v>
      </c>
      <c r="I55" s="124"/>
      <c r="J55" s="124"/>
      <c r="K55" s="125"/>
      <c r="L55" s="125" t="s">
        <v>150</v>
      </c>
      <c r="M55" s="125"/>
      <c r="N55" s="126"/>
      <c r="O55" s="212" t="s">
        <v>654</v>
      </c>
      <c r="P55" s="219" t="s">
        <v>654</v>
      </c>
      <c r="Q55" s="219" t="s">
        <v>654</v>
      </c>
      <c r="R55" s="60"/>
      <c r="S55" s="180"/>
      <c r="T55" s="60"/>
      <c r="U55" s="202" t="s">
        <v>493</v>
      </c>
      <c r="V55" s="63" t="str">
        <f>HLOOKUP(M7X!$AD$65,'M7X-spec'!$O$53:$Q$61,3,0)</f>
        <v>○</v>
      </c>
      <c r="W55" s="196"/>
      <c r="X55" s="202" t="s">
        <v>493</v>
      </c>
      <c r="Y55" s="202" t="s">
        <v>432</v>
      </c>
      <c r="AA55" s="63" t="s">
        <v>499</v>
      </c>
      <c r="AB55" s="63" t="s">
        <v>504</v>
      </c>
    </row>
    <row r="56" spans="1:30">
      <c r="A56" s="1"/>
      <c r="B56" s="1"/>
      <c r="C56" s="116" t="s">
        <v>480</v>
      </c>
      <c r="D56" s="117"/>
      <c r="E56" s="26" t="s">
        <v>479</v>
      </c>
      <c r="F56" s="118"/>
      <c r="G56" s="118"/>
      <c r="H56" s="124" t="s">
        <v>148</v>
      </c>
      <c r="I56" s="124"/>
      <c r="J56" s="124"/>
      <c r="K56" s="125"/>
      <c r="L56" s="125" t="s">
        <v>150</v>
      </c>
      <c r="M56" s="125"/>
      <c r="N56" s="126"/>
      <c r="O56" s="212" t="s">
        <v>654</v>
      </c>
      <c r="P56" s="219" t="s">
        <v>654</v>
      </c>
      <c r="Q56" s="219" t="s">
        <v>654</v>
      </c>
      <c r="R56" s="60"/>
      <c r="S56" s="180"/>
      <c r="T56" s="60"/>
      <c r="U56" s="202" t="s">
        <v>494</v>
      </c>
      <c r="V56" s="63" t="str">
        <f>HLOOKUP(M7X!$AD$65,'M7X-spec'!$O$53:$Q$61,4,0)</f>
        <v>○</v>
      </c>
      <c r="X56" s="202" t="s">
        <v>494</v>
      </c>
      <c r="Y56" s="202" t="s">
        <v>432</v>
      </c>
      <c r="AA56" s="63" t="s">
        <v>500</v>
      </c>
      <c r="AB56" s="63" t="s">
        <v>562</v>
      </c>
    </row>
    <row r="57" spans="1:30">
      <c r="A57" s="1"/>
      <c r="B57" s="1"/>
      <c r="C57" s="116" t="s">
        <v>768</v>
      </c>
      <c r="D57" s="117"/>
      <c r="E57" s="26" t="s">
        <v>769</v>
      </c>
      <c r="F57" s="118"/>
      <c r="G57" s="118"/>
      <c r="H57" s="124"/>
      <c r="I57" s="124"/>
      <c r="J57" s="124"/>
      <c r="K57" s="125"/>
      <c r="L57" s="125"/>
      <c r="M57" s="125"/>
      <c r="N57" s="126"/>
      <c r="O57" s="212" t="s">
        <v>654</v>
      </c>
      <c r="P57" s="267" t="s">
        <v>654</v>
      </c>
      <c r="Q57" s="267" t="s">
        <v>654</v>
      </c>
      <c r="R57" s="60"/>
      <c r="S57" s="180"/>
      <c r="T57" s="60"/>
      <c r="U57" s="202" t="s">
        <v>770</v>
      </c>
      <c r="V57" s="63" t="str">
        <f>HLOOKUP(M7X!$AD$65,'M7X-spec'!$O$53:$Q$61,5,0)</f>
        <v>○</v>
      </c>
      <c r="X57" s="202" t="s">
        <v>770</v>
      </c>
      <c r="Y57" s="202" t="s">
        <v>771</v>
      </c>
      <c r="AA57" s="63" t="s">
        <v>501</v>
      </c>
      <c r="AB57" s="63" t="s">
        <v>504</v>
      </c>
    </row>
    <row r="58" spans="1:30">
      <c r="A58" s="1"/>
      <c r="B58" s="1"/>
      <c r="C58" s="116" t="s">
        <v>507</v>
      </c>
      <c r="D58" s="117"/>
      <c r="E58" s="26" t="s">
        <v>526</v>
      </c>
      <c r="F58" s="118"/>
      <c r="G58" s="118"/>
      <c r="H58" s="140" t="s">
        <v>563</v>
      </c>
      <c r="I58" s="124"/>
      <c r="J58" s="124"/>
      <c r="K58" s="125"/>
      <c r="L58" s="125"/>
      <c r="M58" s="125"/>
      <c r="N58" s="126"/>
      <c r="O58" s="212"/>
      <c r="P58" s="219"/>
      <c r="Q58" s="219"/>
      <c r="R58" s="60"/>
      <c r="S58" s="180"/>
      <c r="T58" s="60"/>
      <c r="U58" s="202" t="s">
        <v>518</v>
      </c>
      <c r="V58" s="63">
        <f>HLOOKUP(M7X!$AD$65,'M7X-spec'!$O$53:$Q$61,6,0)</f>
        <v>0</v>
      </c>
      <c r="X58" s="202" t="s">
        <v>518</v>
      </c>
      <c r="Y58" s="202" t="s">
        <v>497</v>
      </c>
      <c r="AA58" s="63" t="s">
        <v>502</v>
      </c>
      <c r="AB58" s="63" t="s">
        <v>504</v>
      </c>
    </row>
    <row r="59" spans="1:30">
      <c r="A59" s="1"/>
      <c r="B59" s="1"/>
      <c r="C59" s="116" t="s">
        <v>505</v>
      </c>
      <c r="D59" s="117"/>
      <c r="E59" s="26" t="s">
        <v>510</v>
      </c>
      <c r="F59" s="118"/>
      <c r="G59" s="140"/>
      <c r="H59" s="140" t="s">
        <v>511</v>
      </c>
      <c r="I59" s="124"/>
      <c r="J59" s="124"/>
      <c r="K59" s="125"/>
      <c r="L59" s="125"/>
      <c r="M59" s="125"/>
      <c r="N59" s="126"/>
      <c r="O59" s="212"/>
      <c r="P59" s="219"/>
      <c r="Q59" s="219"/>
      <c r="R59" s="60"/>
      <c r="S59" s="180"/>
      <c r="T59" s="60"/>
      <c r="U59" s="202" t="s">
        <v>505</v>
      </c>
      <c r="V59" s="63">
        <f>HLOOKUP(M7X!$AD$65,'M7X-spec'!$O$53:$Q$61,7,0)</f>
        <v>0</v>
      </c>
      <c r="X59" s="202" t="s">
        <v>505</v>
      </c>
      <c r="Y59" s="202" t="s">
        <v>517</v>
      </c>
      <c r="AA59" s="63" t="s">
        <v>503</v>
      </c>
      <c r="AB59" s="63" t="s">
        <v>562</v>
      </c>
    </row>
    <row r="60" spans="1:30">
      <c r="A60" s="1"/>
      <c r="B60" s="1"/>
      <c r="C60" s="116" t="s">
        <v>506</v>
      </c>
      <c r="D60" s="117"/>
      <c r="E60" s="26" t="s">
        <v>510</v>
      </c>
      <c r="F60" s="118"/>
      <c r="G60" s="140"/>
      <c r="H60" s="140" t="s">
        <v>512</v>
      </c>
      <c r="I60" s="124"/>
      <c r="J60" s="124"/>
      <c r="K60" s="125"/>
      <c r="L60" s="125"/>
      <c r="M60" s="125"/>
      <c r="N60" s="126"/>
      <c r="O60" s="212"/>
      <c r="P60" s="219"/>
      <c r="Q60" s="219"/>
      <c r="R60" s="60"/>
      <c r="S60" s="180"/>
      <c r="T60" s="60"/>
      <c r="U60" s="202" t="s">
        <v>519</v>
      </c>
      <c r="V60" s="63">
        <f>HLOOKUP(M7X!$AD$65,'M7X-spec'!$O$53:$Q$61,8,0)</f>
        <v>0</v>
      </c>
      <c r="X60" s="202" t="s">
        <v>519</v>
      </c>
      <c r="Y60" s="202" t="s">
        <v>517</v>
      </c>
    </row>
    <row r="61" spans="1:30">
      <c r="A61" s="1"/>
      <c r="B61" s="1"/>
      <c r="C61" s="116" t="s">
        <v>508</v>
      </c>
      <c r="D61" s="117"/>
      <c r="E61" s="26" t="s">
        <v>509</v>
      </c>
      <c r="F61" s="118"/>
      <c r="G61" s="140"/>
      <c r="H61" s="140" t="s">
        <v>513</v>
      </c>
      <c r="I61" s="118"/>
      <c r="J61" s="118"/>
      <c r="K61" s="119"/>
      <c r="L61" s="119"/>
      <c r="M61" s="119"/>
      <c r="N61" s="122"/>
      <c r="O61" s="212"/>
      <c r="P61" s="219"/>
      <c r="Q61" s="219"/>
      <c r="R61" s="60"/>
      <c r="S61" s="180"/>
      <c r="T61" s="60"/>
      <c r="U61" s="202" t="s">
        <v>520</v>
      </c>
      <c r="V61" s="63">
        <f>HLOOKUP(M7X!$AD$65,'M7X-spec'!$O$53:$Q$61,9,0)</f>
        <v>0</v>
      </c>
      <c r="X61" s="202" t="s">
        <v>520</v>
      </c>
      <c r="Y61" s="202" t="s">
        <v>517</v>
      </c>
    </row>
    <row r="62" spans="1:30">
      <c r="A62" s="1"/>
      <c r="B62" s="1"/>
      <c r="C62" s="47"/>
      <c r="D62" s="47"/>
      <c r="E62" s="47"/>
      <c r="F62" s="47"/>
      <c r="G62" s="47"/>
      <c r="H62" s="47"/>
      <c r="I62" s="47"/>
      <c r="J62" s="47"/>
      <c r="K62" s="47"/>
      <c r="L62" s="47"/>
      <c r="M62" s="47"/>
      <c r="N62" s="47"/>
      <c r="O62" s="120"/>
      <c r="P62" s="120"/>
      <c r="Q62" s="120"/>
      <c r="R62" s="60"/>
      <c r="S62" s="178"/>
      <c r="T62" s="61"/>
    </row>
    <row r="63" spans="1:30" ht="13.5" customHeight="1">
      <c r="A63" s="1"/>
      <c r="B63" s="6">
        <v>9</v>
      </c>
      <c r="C63" s="47" t="s">
        <v>481</v>
      </c>
      <c r="D63" s="47"/>
      <c r="E63" s="47"/>
      <c r="F63" s="47"/>
      <c r="G63" s="47"/>
      <c r="H63" s="47"/>
      <c r="I63" s="47"/>
      <c r="J63" s="47"/>
      <c r="K63" s="47"/>
      <c r="L63" s="47"/>
      <c r="M63" s="47"/>
      <c r="N63" s="47"/>
      <c r="O63" s="219">
        <v>85</v>
      </c>
      <c r="P63" s="219">
        <v>112</v>
      </c>
      <c r="Q63" s="219">
        <v>160</v>
      </c>
      <c r="R63" s="61"/>
      <c r="S63" s="178"/>
      <c r="T63" s="61"/>
    </row>
    <row r="64" spans="1:30" ht="13.5" customHeight="1">
      <c r="A64" s="1"/>
      <c r="B64" s="6"/>
      <c r="C64" s="116" t="s">
        <v>492</v>
      </c>
      <c r="D64" s="117"/>
      <c r="E64" s="26" t="s">
        <v>482</v>
      </c>
      <c r="F64" s="118"/>
      <c r="G64" s="118"/>
      <c r="H64" s="118"/>
      <c r="I64" s="118"/>
      <c r="J64" s="119"/>
      <c r="K64" s="119"/>
      <c r="L64" s="119"/>
      <c r="M64" s="119"/>
      <c r="N64" s="127"/>
      <c r="O64" s="219" t="s">
        <v>556</v>
      </c>
      <c r="P64" s="212" t="s">
        <v>556</v>
      </c>
      <c r="Q64" s="212" t="s">
        <v>556</v>
      </c>
      <c r="R64" s="61"/>
      <c r="S64" s="178"/>
      <c r="T64" s="61"/>
      <c r="U64" s="202" t="s">
        <v>492</v>
      </c>
      <c r="V64" s="63" t="str">
        <f>HLOOKUP(M7X!$AD$65,'M7X-spec'!$O$63:$Q$66,2,0)</f>
        <v>●</v>
      </c>
      <c r="W64" s="197" t="str">
        <f>VLOOKUP(M7X!AD90,U64:V66,2,0)</f>
        <v>●</v>
      </c>
      <c r="X64" s="202" t="s">
        <v>492</v>
      </c>
      <c r="Y64" s="202" t="s">
        <v>431</v>
      </c>
      <c r="Z64" s="215" t="str">
        <f>VLOOKUP(M7X!AD90,X64:Y66,2,0)</f>
        <v>a</v>
      </c>
    </row>
    <row r="65" spans="1:31" ht="13.5" customHeight="1">
      <c r="A65" s="1"/>
      <c r="B65" s="6"/>
      <c r="C65" s="116" t="s">
        <v>439</v>
      </c>
      <c r="D65" s="122"/>
      <c r="E65" s="13" t="s">
        <v>483</v>
      </c>
      <c r="F65" s="129"/>
      <c r="G65" s="129"/>
      <c r="H65" s="129"/>
      <c r="I65" s="129"/>
      <c r="J65" s="130"/>
      <c r="K65" s="130"/>
      <c r="L65" s="130"/>
      <c r="M65" s="130"/>
      <c r="N65" s="131"/>
      <c r="O65" s="267" t="s">
        <v>654</v>
      </c>
      <c r="P65" s="267" t="s">
        <v>654</v>
      </c>
      <c r="Q65" s="267" t="s">
        <v>654</v>
      </c>
      <c r="R65" s="61"/>
      <c r="S65" s="178"/>
      <c r="T65" s="61"/>
      <c r="U65" s="202" t="s">
        <v>495</v>
      </c>
      <c r="V65" s="63" t="str">
        <f>HLOOKUP(M7X!$AD$65,'M7X-spec'!$O$63:$Q$66,3,0)</f>
        <v>○</v>
      </c>
      <c r="W65" s="196"/>
      <c r="X65" s="202" t="s">
        <v>495</v>
      </c>
      <c r="Y65" s="202" t="s">
        <v>497</v>
      </c>
      <c r="AA65" s="189"/>
      <c r="AB65" s="189"/>
    </row>
    <row r="66" spans="1:31" ht="13.5" customHeight="1">
      <c r="A66" s="1"/>
      <c r="B66" s="6"/>
      <c r="C66" s="116" t="s">
        <v>484</v>
      </c>
      <c r="D66" s="122"/>
      <c r="E66" s="13" t="s">
        <v>468</v>
      </c>
      <c r="F66" s="129"/>
      <c r="G66" s="129"/>
      <c r="H66" s="129"/>
      <c r="I66" s="129"/>
      <c r="J66" s="130"/>
      <c r="K66" s="130"/>
      <c r="L66" s="130"/>
      <c r="M66" s="130"/>
      <c r="N66" s="131"/>
      <c r="O66" s="267" t="s">
        <v>654</v>
      </c>
      <c r="P66" s="267" t="s">
        <v>654</v>
      </c>
      <c r="Q66" s="267" t="s">
        <v>654</v>
      </c>
      <c r="R66" s="61"/>
      <c r="S66" s="178"/>
      <c r="T66" s="61"/>
      <c r="U66" s="202" t="s">
        <v>496</v>
      </c>
      <c r="V66" s="63" t="str">
        <f>HLOOKUP(M7X!$AD$65,'M7X-spec'!$O$63:$Q$66,4,0)</f>
        <v>○</v>
      </c>
      <c r="X66" s="202" t="s">
        <v>496</v>
      </c>
      <c r="Y66" s="202" t="s">
        <v>497</v>
      </c>
    </row>
    <row r="67" spans="1:31" ht="13.5" customHeight="1">
      <c r="A67" s="1"/>
      <c r="B67" s="1"/>
      <c r="C67" s="47"/>
      <c r="D67" s="47"/>
      <c r="E67" s="47"/>
      <c r="F67" s="47"/>
      <c r="G67" s="47"/>
      <c r="H67" s="47"/>
      <c r="I67" s="47"/>
      <c r="J67" s="47"/>
      <c r="K67" s="47"/>
      <c r="L67" s="47"/>
      <c r="M67" s="47"/>
      <c r="N67" s="47"/>
      <c r="O67" s="120"/>
      <c r="P67" s="120"/>
      <c r="Q67" s="120"/>
      <c r="R67" s="61"/>
      <c r="S67" s="178"/>
      <c r="T67" s="61"/>
    </row>
    <row r="68" spans="1:31" ht="13.5" customHeight="1">
      <c r="A68" s="1"/>
      <c r="B68" s="1">
        <v>10</v>
      </c>
      <c r="C68" s="47" t="s">
        <v>485</v>
      </c>
      <c r="D68" s="47"/>
      <c r="E68" s="47"/>
      <c r="F68" s="47"/>
      <c r="G68" s="47"/>
      <c r="H68" s="47"/>
      <c r="I68" s="47"/>
      <c r="J68" s="47"/>
      <c r="K68" s="47"/>
      <c r="L68" s="47"/>
      <c r="M68" s="47"/>
      <c r="N68" s="139"/>
      <c r="O68" s="219">
        <v>85</v>
      </c>
      <c r="P68" s="219">
        <v>112</v>
      </c>
      <c r="Q68" s="219">
        <v>160</v>
      </c>
      <c r="R68" s="61"/>
      <c r="S68" s="180"/>
      <c r="T68" s="60"/>
      <c r="V68" s="201"/>
      <c r="W68" s="201"/>
      <c r="X68" s="201"/>
      <c r="Y68" s="201"/>
      <c r="Z68" s="201"/>
      <c r="AA68" s="201"/>
      <c r="AB68" s="201"/>
      <c r="AC68" s="201"/>
      <c r="AD68" s="201"/>
      <c r="AE68" s="201"/>
    </row>
    <row r="69" spans="1:31" ht="13.5" customHeight="1">
      <c r="A69" s="1"/>
      <c r="B69" s="1"/>
      <c r="C69" s="116">
        <v>1</v>
      </c>
      <c r="D69" s="132"/>
      <c r="E69" s="123" t="s">
        <v>61</v>
      </c>
      <c r="F69" s="27"/>
      <c r="G69" s="27"/>
      <c r="H69" s="27"/>
      <c r="I69" s="27"/>
      <c r="J69" s="27"/>
      <c r="K69" s="27"/>
      <c r="L69" s="27"/>
      <c r="M69" s="27"/>
      <c r="N69" s="127"/>
      <c r="O69" s="219" t="s">
        <v>556</v>
      </c>
      <c r="P69" s="212" t="s">
        <v>556</v>
      </c>
      <c r="Q69" s="212" t="s">
        <v>556</v>
      </c>
      <c r="R69" s="60"/>
      <c r="S69" s="180"/>
      <c r="T69" s="60"/>
      <c r="U69" s="202">
        <v>1</v>
      </c>
      <c r="V69" s="63" t="str">
        <f>HLOOKUP(M7X!$AD$65,'M7X-spec'!$O$68:$Q$71,2,0)</f>
        <v>●</v>
      </c>
      <c r="W69" s="197" t="str">
        <f>VLOOKUP(M7X!AD93,U69:V71,2,0)</f>
        <v>●</v>
      </c>
    </row>
    <row r="70" spans="1:31" ht="13.5" customHeight="1">
      <c r="A70" s="1"/>
      <c r="B70" s="1"/>
      <c r="C70" s="116">
        <v>2</v>
      </c>
      <c r="D70" s="133"/>
      <c r="E70" s="123" t="s">
        <v>515</v>
      </c>
      <c r="F70" s="134"/>
      <c r="G70" s="134"/>
      <c r="H70" s="134"/>
      <c r="I70" s="134"/>
      <c r="J70" s="134"/>
      <c r="K70" s="134"/>
      <c r="L70" s="134"/>
      <c r="M70" s="134"/>
      <c r="N70" s="131"/>
      <c r="O70" s="219" t="s">
        <v>556</v>
      </c>
      <c r="P70" s="212" t="s">
        <v>556</v>
      </c>
      <c r="Q70" s="212" t="s">
        <v>556</v>
      </c>
      <c r="R70" s="60"/>
      <c r="S70" s="180"/>
      <c r="T70" s="60"/>
      <c r="U70" s="202">
        <v>2</v>
      </c>
      <c r="V70" s="63" t="str">
        <f>HLOOKUP(M7X!$AD$65,'M7X-spec'!$O$68:$Q$71,3,0)</f>
        <v>●</v>
      </c>
      <c r="W70" s="196"/>
    </row>
    <row r="71" spans="1:31">
      <c r="A71" s="1"/>
      <c r="B71" s="1"/>
      <c r="C71" s="116" t="s">
        <v>514</v>
      </c>
      <c r="D71" s="133"/>
      <c r="E71" s="123" t="s">
        <v>516</v>
      </c>
      <c r="F71" s="134"/>
      <c r="G71" s="134"/>
      <c r="H71" s="134"/>
      <c r="I71" s="134"/>
      <c r="J71" s="134"/>
      <c r="K71" s="134"/>
      <c r="L71" s="134"/>
      <c r="M71" s="134"/>
      <c r="N71" s="131"/>
      <c r="O71" s="219" t="s">
        <v>556</v>
      </c>
      <c r="P71" s="212" t="s">
        <v>556</v>
      </c>
      <c r="Q71" s="212" t="s">
        <v>556</v>
      </c>
      <c r="R71" s="60"/>
      <c r="S71" s="180"/>
      <c r="T71" s="60"/>
      <c r="U71" s="202" t="s">
        <v>241</v>
      </c>
      <c r="V71" s="63" t="str">
        <f>HLOOKUP(M7X!$AD$65,'M7X-spec'!$O$68:$Q$71,4,0)</f>
        <v>●</v>
      </c>
    </row>
    <row r="72" spans="1:31">
      <c r="A72" s="2"/>
      <c r="B72" s="1"/>
      <c r="C72" s="47"/>
      <c r="D72" s="47"/>
      <c r="E72" s="47"/>
      <c r="F72" s="47"/>
      <c r="G72" s="47"/>
      <c r="H72" s="47"/>
      <c r="I72" s="47"/>
      <c r="J72" s="47"/>
      <c r="K72" s="47"/>
      <c r="L72" s="120"/>
      <c r="M72" s="120"/>
      <c r="N72" s="120"/>
      <c r="O72" s="121"/>
      <c r="P72" s="120"/>
      <c r="Q72" s="120"/>
      <c r="R72" s="60"/>
      <c r="S72" s="180"/>
      <c r="T72" s="60"/>
    </row>
    <row r="73" spans="1:31">
      <c r="A73" s="2"/>
      <c r="B73" s="6">
        <v>11</v>
      </c>
      <c r="C73" s="47" t="s">
        <v>486</v>
      </c>
      <c r="D73" s="47"/>
      <c r="E73" s="47"/>
      <c r="F73" s="47"/>
      <c r="G73" s="47"/>
      <c r="H73" s="47"/>
      <c r="I73" s="47"/>
      <c r="J73" s="47"/>
      <c r="K73" s="47"/>
      <c r="L73" s="47"/>
      <c r="M73" s="47"/>
      <c r="N73" s="47"/>
      <c r="O73" s="219">
        <v>85</v>
      </c>
      <c r="P73" s="219">
        <v>112</v>
      </c>
      <c r="Q73" s="219">
        <v>160</v>
      </c>
      <c r="R73" s="60"/>
      <c r="S73" s="178"/>
      <c r="T73" s="61"/>
    </row>
    <row r="74" spans="1:31">
      <c r="A74" s="33"/>
      <c r="B74" s="6"/>
      <c r="C74" s="358" t="s">
        <v>487</v>
      </c>
      <c r="D74" s="358"/>
      <c r="E74" s="123" t="s">
        <v>488</v>
      </c>
      <c r="F74" s="27"/>
      <c r="G74" s="27"/>
      <c r="H74" s="27"/>
      <c r="I74" s="27"/>
      <c r="J74" s="27"/>
      <c r="K74" s="27"/>
      <c r="L74" s="27"/>
      <c r="M74" s="27"/>
      <c r="N74" s="27"/>
      <c r="O74" s="219" t="s">
        <v>556</v>
      </c>
      <c r="P74" s="219" t="s">
        <v>556</v>
      </c>
      <c r="Q74" s="219" t="s">
        <v>556</v>
      </c>
      <c r="R74" s="61"/>
      <c r="S74" s="178"/>
      <c r="T74" s="61"/>
    </row>
    <row r="75" spans="1:31">
      <c r="A75" s="33"/>
      <c r="B75" s="1"/>
      <c r="C75" s="47"/>
      <c r="D75" s="47"/>
      <c r="E75" s="47"/>
      <c r="F75" s="47"/>
      <c r="G75" s="47"/>
      <c r="H75" s="47"/>
      <c r="I75" s="47"/>
      <c r="J75" s="47"/>
      <c r="K75" s="47"/>
      <c r="L75" s="47"/>
      <c r="M75" s="47"/>
      <c r="N75" s="47"/>
      <c r="O75" s="47"/>
      <c r="P75" s="47"/>
      <c r="Q75" s="47"/>
      <c r="R75" s="61"/>
      <c r="S75" s="178"/>
      <c r="T75" s="61"/>
    </row>
    <row r="76" spans="1:31">
      <c r="A76" s="33"/>
      <c r="B76" s="1"/>
      <c r="C76" s="135" t="s">
        <v>559</v>
      </c>
      <c r="D76" s="135"/>
      <c r="E76" s="135"/>
      <c r="F76" s="135"/>
      <c r="G76" s="135"/>
      <c r="H76" s="135" t="s">
        <v>560</v>
      </c>
      <c r="I76" s="135"/>
      <c r="J76" s="135"/>
      <c r="K76" s="135"/>
      <c r="L76" s="135"/>
      <c r="M76" s="135"/>
      <c r="N76" s="135"/>
      <c r="O76" s="135"/>
      <c r="P76" s="135"/>
      <c r="Q76" s="135"/>
      <c r="R76" s="61"/>
      <c r="S76" s="178"/>
      <c r="T76" s="61"/>
    </row>
    <row r="77" spans="1:31">
      <c r="A77" s="136"/>
      <c r="B77" s="1"/>
      <c r="C77" s="47"/>
      <c r="D77" s="47"/>
      <c r="E77" s="47"/>
      <c r="F77" s="47"/>
      <c r="G77" s="47"/>
      <c r="H77" s="47"/>
      <c r="I77" s="47"/>
      <c r="J77" s="47"/>
      <c r="K77" s="47"/>
      <c r="L77" s="47"/>
      <c r="M77" s="47"/>
      <c r="N77" s="47"/>
      <c r="O77" s="47"/>
      <c r="P77" s="47"/>
      <c r="Q77" s="47"/>
      <c r="R77" s="61"/>
      <c r="S77" s="178"/>
      <c r="T77" s="61"/>
      <c r="U77" s="63"/>
      <c r="V77" s="63" t="s">
        <v>228</v>
      </c>
      <c r="W77" s="63" t="s">
        <v>230</v>
      </c>
      <c r="X77" s="63" t="s">
        <v>231</v>
      </c>
      <c r="Y77" s="63" t="s">
        <v>233</v>
      </c>
      <c r="Z77" s="63" t="s">
        <v>232</v>
      </c>
      <c r="AA77" s="62" t="s">
        <v>234</v>
      </c>
      <c r="AB77" s="206"/>
    </row>
    <row r="78" spans="1:31">
      <c r="A78" s="136"/>
      <c r="B78" s="59"/>
      <c r="C78" s="61"/>
      <c r="D78" s="61"/>
      <c r="E78" s="61"/>
      <c r="F78" s="61"/>
      <c r="G78" s="61"/>
      <c r="H78" s="61"/>
      <c r="I78" s="61"/>
      <c r="J78" s="61"/>
      <c r="K78" s="61"/>
      <c r="L78" s="61"/>
      <c r="M78" s="61"/>
      <c r="N78" s="61"/>
      <c r="O78" s="61"/>
      <c r="P78" s="61"/>
      <c r="Q78" s="61"/>
      <c r="R78" s="61"/>
      <c r="S78" s="178"/>
      <c r="T78" s="61"/>
      <c r="U78" s="63">
        <v>85</v>
      </c>
      <c r="V78" s="63">
        <v>4500</v>
      </c>
      <c r="W78" s="63">
        <v>50</v>
      </c>
      <c r="X78" s="63">
        <v>42</v>
      </c>
      <c r="Y78" s="63">
        <v>405</v>
      </c>
      <c r="Z78" s="63">
        <v>602</v>
      </c>
      <c r="AA78" s="207">
        <v>0.7</v>
      </c>
      <c r="AB78" s="207">
        <v>1.8</v>
      </c>
    </row>
    <row r="79" spans="1:31">
      <c r="B79" s="59"/>
      <c r="C79" s="61"/>
      <c r="D79" s="61"/>
      <c r="E79" s="61"/>
      <c r="F79" s="61"/>
      <c r="G79" s="61"/>
      <c r="H79" s="61"/>
      <c r="I79" s="61"/>
      <c r="J79" s="61"/>
      <c r="K79" s="61"/>
      <c r="L79" s="61"/>
      <c r="M79" s="61"/>
      <c r="N79" s="61"/>
      <c r="O79" s="61"/>
      <c r="P79" s="61"/>
      <c r="Q79" s="61"/>
      <c r="R79" s="61"/>
      <c r="S79" s="178"/>
      <c r="T79" s="61"/>
      <c r="U79" s="63">
        <v>112</v>
      </c>
      <c r="V79" s="63">
        <v>3550</v>
      </c>
      <c r="W79" s="63">
        <v>50</v>
      </c>
      <c r="X79" s="63">
        <v>42</v>
      </c>
      <c r="Y79" s="63">
        <v>398</v>
      </c>
      <c r="Z79" s="63">
        <v>749</v>
      </c>
      <c r="AA79" s="207">
        <v>0.7</v>
      </c>
      <c r="AB79" s="207">
        <v>1.8</v>
      </c>
    </row>
    <row r="80" spans="1:31">
      <c r="C80" s="209"/>
      <c r="D80" s="209"/>
      <c r="E80" s="209"/>
      <c r="F80" s="209"/>
      <c r="G80" s="209"/>
      <c r="H80" s="209"/>
      <c r="I80" s="209"/>
      <c r="J80" s="209"/>
      <c r="K80" s="209"/>
      <c r="L80" s="209"/>
      <c r="M80" s="209"/>
      <c r="N80" s="209"/>
      <c r="O80" s="61"/>
      <c r="P80" s="61"/>
      <c r="Q80" s="209"/>
      <c r="R80" s="61"/>
      <c r="T80" s="209"/>
      <c r="U80" s="63">
        <v>160</v>
      </c>
      <c r="V80" s="63">
        <v>3100</v>
      </c>
      <c r="W80" s="63">
        <v>50</v>
      </c>
      <c r="X80" s="63">
        <v>42</v>
      </c>
      <c r="Y80" s="63">
        <v>496</v>
      </c>
      <c r="Z80" s="63">
        <v>1070</v>
      </c>
      <c r="AA80" s="207">
        <v>0.65</v>
      </c>
      <c r="AB80" s="207">
        <v>0.9</v>
      </c>
    </row>
    <row r="81" spans="15:28">
      <c r="O81" s="216"/>
      <c r="P81" s="216"/>
      <c r="R81" s="209"/>
      <c r="V81" s="199">
        <f>VLOOKUP(M7X!$AD$65,U78:V80,2,0)</f>
        <v>3100</v>
      </c>
      <c r="W81" s="199">
        <f>IF(Z54="b",34.3,(VLOOKUP(M7X!$AD$65,U78:W80,3,0)))</f>
        <v>50</v>
      </c>
      <c r="X81" s="199">
        <f>IF(Z54="b",34.3,(VLOOKUP(M7X!$AD$65,U78:X80,4,0)))</f>
        <v>42</v>
      </c>
      <c r="Y81" s="199">
        <f>VLOOKUP(M7X!$AD$65,U78:Y80,5,0)</f>
        <v>496</v>
      </c>
      <c r="Z81" s="199">
        <f>VLOOKUP(M7X!$AD$65,U78:Z80,6,0)</f>
        <v>1070</v>
      </c>
      <c r="AA81" s="208">
        <f>VLOOKUP(M7X!$AD$65,U78:AA80,7,0)</f>
        <v>0.65</v>
      </c>
      <c r="AB81" s="208">
        <f>VLOOKUP(M7X!$AD$65,U78:AB80,8,0)</f>
        <v>0.9</v>
      </c>
    </row>
  </sheetData>
  <mergeCells count="4">
    <mergeCell ref="C17:D17"/>
    <mergeCell ref="C20:D20"/>
    <mergeCell ref="C29:D29"/>
    <mergeCell ref="C74:D74"/>
  </mergeCells>
  <phoneticPr fontId="19"/>
  <pageMargins left="0.7" right="0.7" top="0.75" bottom="0.75" header="0.3" footer="0.3"/>
  <pageSetup paperSize="9"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E101"/>
  <sheetViews>
    <sheetView showGridLines="0" tabSelected="1" view="pageBreakPreview" zoomScale="85" zoomScaleNormal="25" zoomScaleSheetLayoutView="85" workbookViewId="0">
      <selection activeCell="V3" sqref="V3:AC3"/>
    </sheetView>
  </sheetViews>
  <sheetFormatPr defaultColWidth="8.875" defaultRowHeight="18"/>
  <cols>
    <col min="1" max="1" width="2.5" style="85" customWidth="1"/>
    <col min="2" max="2" width="20" style="85" customWidth="1"/>
    <col min="3" max="3" width="10" style="85" customWidth="1"/>
    <col min="4" max="31" width="5" style="85" customWidth="1"/>
    <col min="32" max="34" width="10" style="85" customWidth="1"/>
    <col min="35" max="36" width="10" style="86" customWidth="1"/>
    <col min="37" max="37" width="2.5" style="87" customWidth="1"/>
    <col min="38" max="38" width="8.875" style="87" customWidth="1"/>
    <col min="39" max="53" width="8.875" style="226"/>
    <col min="54" max="56" width="8.875" style="87" customWidth="1"/>
    <col min="57" max="57" width="8.875" style="85" customWidth="1"/>
    <col min="58" max="16384" width="8.875" style="85"/>
  </cols>
  <sheetData>
    <row r="1" spans="1:56" s="146" customFormat="1" ht="37.5" customHeight="1">
      <c r="A1" s="144"/>
      <c r="B1" s="40"/>
      <c r="C1" s="64"/>
      <c r="D1" s="65"/>
      <c r="E1" s="65"/>
      <c r="F1" s="65"/>
      <c r="G1" s="65"/>
      <c r="H1" s="64"/>
      <c r="I1" s="64"/>
      <c r="J1" s="64"/>
      <c r="K1" s="64"/>
      <c r="L1" s="64"/>
      <c r="M1" s="64"/>
      <c r="N1" s="65"/>
      <c r="O1" s="66"/>
      <c r="P1" s="66"/>
      <c r="Q1" s="66"/>
      <c r="R1" s="430" t="str">
        <f>VLOOKUP(M7V!V6,'M7V-spec'!AQ8:AR12,2,0)</f>
        <v xml:space="preserve"> </v>
      </c>
      <c r="S1" s="430"/>
      <c r="T1" s="430"/>
      <c r="U1" s="430"/>
      <c r="V1" s="430"/>
      <c r="W1" s="430"/>
      <c r="X1" s="430"/>
      <c r="Y1" s="430"/>
      <c r="Z1" s="430"/>
      <c r="AA1" s="430"/>
      <c r="AB1" s="430"/>
      <c r="AC1" s="430"/>
      <c r="AG1" s="406" t="s">
        <v>645</v>
      </c>
      <c r="AH1" s="406"/>
      <c r="AI1" s="82"/>
      <c r="AJ1" s="100" t="s">
        <v>835</v>
      </c>
      <c r="AK1" s="83"/>
      <c r="AL1" s="83"/>
      <c r="BB1" s="83"/>
      <c r="BC1" s="83"/>
      <c r="BD1" s="83"/>
    </row>
    <row r="2" spans="1:56" s="146" customFormat="1" ht="3.75" customHeight="1">
      <c r="A2" s="144"/>
      <c r="B2" s="40"/>
      <c r="C2" s="64"/>
      <c r="D2" s="65"/>
      <c r="E2" s="65"/>
      <c r="F2" s="65"/>
      <c r="G2" s="65"/>
      <c r="H2" s="64"/>
      <c r="I2" s="64"/>
      <c r="J2" s="64"/>
      <c r="K2" s="64"/>
      <c r="L2" s="64"/>
      <c r="M2" s="64"/>
      <c r="N2" s="65"/>
      <c r="O2" s="66"/>
      <c r="P2" s="66"/>
      <c r="Q2" s="66"/>
      <c r="R2" s="66"/>
      <c r="S2" s="81"/>
      <c r="T2" s="81"/>
      <c r="U2" s="81"/>
      <c r="V2" s="81"/>
      <c r="W2" s="81"/>
      <c r="X2" s="81"/>
      <c r="AH2" s="128"/>
      <c r="AI2" s="82"/>
      <c r="AJ2" s="100"/>
      <c r="AK2" s="83"/>
      <c r="AL2" s="83"/>
      <c r="BB2" s="83"/>
      <c r="BC2" s="83"/>
      <c r="BD2" s="83"/>
    </row>
    <row r="3" spans="1:56" s="146" customFormat="1" ht="30" customHeight="1">
      <c r="A3" s="144"/>
      <c r="B3" s="481" t="s">
        <v>672</v>
      </c>
      <c r="C3" s="481"/>
      <c r="D3" s="481"/>
      <c r="E3" s="481"/>
      <c r="F3" s="481"/>
      <c r="G3" s="481"/>
      <c r="H3" s="67"/>
      <c r="I3" s="67"/>
      <c r="J3" s="67"/>
      <c r="K3" s="67"/>
      <c r="L3" s="67"/>
      <c r="M3" s="67"/>
      <c r="N3" s="68"/>
      <c r="O3" s="68"/>
      <c r="P3" s="68"/>
      <c r="Q3" s="68"/>
      <c r="R3" s="427" t="s">
        <v>573</v>
      </c>
      <c r="S3" s="427"/>
      <c r="T3" s="427"/>
      <c r="U3" s="427"/>
      <c r="V3" s="487"/>
      <c r="W3" s="487"/>
      <c r="X3" s="487"/>
      <c r="Y3" s="487"/>
      <c r="Z3" s="487"/>
      <c r="AA3" s="487"/>
      <c r="AB3" s="487"/>
      <c r="AC3" s="487"/>
      <c r="AD3" s="427" t="s">
        <v>574</v>
      </c>
      <c r="AE3" s="427"/>
      <c r="AF3" s="427"/>
      <c r="AG3" s="426"/>
      <c r="AH3" s="426"/>
      <c r="AI3" s="426"/>
      <c r="AJ3" s="426"/>
      <c r="BB3" s="83"/>
      <c r="BC3" s="83"/>
      <c r="BD3" s="83"/>
    </row>
    <row r="4" spans="1:56" s="146" customFormat="1" ht="3.75" customHeight="1" thickBot="1">
      <c r="A4" s="144"/>
      <c r="B4" s="41"/>
      <c r="C4" s="67"/>
      <c r="D4" s="67"/>
      <c r="E4" s="67"/>
      <c r="F4" s="67"/>
      <c r="G4" s="67"/>
      <c r="H4" s="67"/>
      <c r="I4" s="67"/>
      <c r="J4" s="67"/>
      <c r="K4" s="67"/>
      <c r="L4" s="67"/>
      <c r="M4" s="67"/>
      <c r="N4" s="68"/>
      <c r="O4" s="68"/>
      <c r="P4" s="68"/>
      <c r="Q4" s="68"/>
      <c r="R4" s="156"/>
      <c r="S4" s="156"/>
      <c r="T4" s="156"/>
      <c r="U4" s="156"/>
      <c r="V4" s="160"/>
      <c r="W4" s="160"/>
      <c r="X4" s="160"/>
      <c r="Y4" s="160"/>
      <c r="Z4" s="160"/>
      <c r="AA4" s="160"/>
      <c r="AB4" s="160"/>
      <c r="AC4" s="160"/>
      <c r="AD4" s="156"/>
      <c r="AE4" s="156"/>
      <c r="AF4" s="156"/>
      <c r="AG4" s="161"/>
      <c r="AH4" s="161"/>
      <c r="AI4" s="161"/>
      <c r="AJ4" s="161"/>
      <c r="BB4" s="83"/>
      <c r="BC4" s="83"/>
      <c r="BD4" s="83"/>
    </row>
    <row r="5" spans="1:56" s="146" customFormat="1" ht="3.75" customHeight="1">
      <c r="A5" s="144"/>
      <c r="B5" s="41"/>
      <c r="C5" s="67"/>
      <c r="D5" s="67"/>
      <c r="E5" s="67"/>
      <c r="F5" s="67"/>
      <c r="G5" s="67"/>
      <c r="H5" s="67"/>
      <c r="I5" s="67"/>
      <c r="J5" s="67"/>
      <c r="K5" s="67"/>
      <c r="L5" s="67"/>
      <c r="M5" s="67"/>
      <c r="N5" s="68"/>
      <c r="O5" s="68"/>
      <c r="P5" s="68"/>
      <c r="Q5" s="68"/>
      <c r="R5" s="224"/>
      <c r="S5" s="224"/>
      <c r="T5" s="224"/>
      <c r="U5" s="224"/>
      <c r="V5" s="162"/>
      <c r="W5" s="162"/>
      <c r="X5" s="162"/>
      <c r="Y5" s="162"/>
      <c r="Z5" s="162"/>
      <c r="AA5" s="162"/>
      <c r="AB5" s="162"/>
      <c r="AC5" s="162"/>
      <c r="AD5" s="224"/>
      <c r="AE5" s="224"/>
      <c r="AF5" s="224"/>
      <c r="AG5" s="163"/>
      <c r="AH5" s="163"/>
      <c r="AI5" s="163"/>
      <c r="AJ5" s="163"/>
      <c r="BB5" s="83"/>
      <c r="BC5" s="83"/>
      <c r="BD5" s="83"/>
    </row>
    <row r="6" spans="1:56" s="146" customFormat="1" ht="30" customHeight="1">
      <c r="A6" s="144"/>
      <c r="B6" s="482" t="s">
        <v>571</v>
      </c>
      <c r="C6" s="482"/>
      <c r="D6" s="482"/>
      <c r="E6" s="482"/>
      <c r="F6" s="482"/>
      <c r="G6" s="482"/>
      <c r="H6" s="482"/>
      <c r="I6" s="482"/>
      <c r="J6" s="482"/>
      <c r="K6" s="482"/>
      <c r="L6" s="482"/>
      <c r="M6" s="482"/>
      <c r="N6" s="482"/>
      <c r="O6" s="482"/>
      <c r="P6" s="68"/>
      <c r="Q6" s="68"/>
      <c r="R6" s="427" t="s">
        <v>575</v>
      </c>
      <c r="S6" s="427"/>
      <c r="T6" s="427"/>
      <c r="U6" s="427"/>
      <c r="V6" s="429" t="s">
        <v>724</v>
      </c>
      <c r="W6" s="429"/>
      <c r="X6" s="429"/>
      <c r="Y6" s="429"/>
      <c r="Z6" s="391"/>
      <c r="AA6" s="391"/>
      <c r="AB6" s="391"/>
      <c r="AC6" s="391"/>
      <c r="AD6" s="427" t="s">
        <v>576</v>
      </c>
      <c r="AE6" s="427"/>
      <c r="AF6" s="427"/>
      <c r="AG6" s="426"/>
      <c r="AH6" s="426"/>
      <c r="AI6" s="426"/>
      <c r="AJ6" s="426"/>
      <c r="BB6" s="83"/>
      <c r="BC6" s="83"/>
      <c r="BD6" s="83"/>
    </row>
    <row r="7" spans="1:56" s="146" customFormat="1" ht="3.75" customHeight="1" thickBot="1">
      <c r="A7" s="144"/>
      <c r="B7" s="482"/>
      <c r="C7" s="482"/>
      <c r="D7" s="482"/>
      <c r="E7" s="482"/>
      <c r="F7" s="482"/>
      <c r="G7" s="482"/>
      <c r="H7" s="482"/>
      <c r="I7" s="482"/>
      <c r="J7" s="482"/>
      <c r="K7" s="482"/>
      <c r="L7" s="482"/>
      <c r="M7" s="482"/>
      <c r="N7" s="482"/>
      <c r="O7" s="482"/>
      <c r="P7" s="68"/>
      <c r="Q7" s="68"/>
      <c r="R7" s="156"/>
      <c r="S7" s="156"/>
      <c r="T7" s="156"/>
      <c r="U7" s="156"/>
      <c r="V7" s="160"/>
      <c r="W7" s="160"/>
      <c r="X7" s="160"/>
      <c r="Y7" s="160"/>
      <c r="Z7" s="160"/>
      <c r="AA7" s="160"/>
      <c r="AB7" s="160"/>
      <c r="AC7" s="160"/>
      <c r="AD7" s="156"/>
      <c r="AE7" s="156"/>
      <c r="AF7" s="156"/>
      <c r="AG7" s="161"/>
      <c r="AH7" s="161"/>
      <c r="AI7" s="161"/>
      <c r="AJ7" s="161"/>
      <c r="BB7" s="83"/>
      <c r="BC7" s="83"/>
      <c r="BD7" s="83"/>
    </row>
    <row r="8" spans="1:56" s="146" customFormat="1" ht="3.75" customHeight="1">
      <c r="A8" s="144"/>
      <c r="B8" s="482" t="s">
        <v>572</v>
      </c>
      <c r="C8" s="482"/>
      <c r="D8" s="482"/>
      <c r="E8" s="482"/>
      <c r="F8" s="482"/>
      <c r="G8" s="482"/>
      <c r="H8" s="482"/>
      <c r="I8" s="482"/>
      <c r="J8" s="482"/>
      <c r="K8" s="482"/>
      <c r="L8" s="482"/>
      <c r="M8" s="482"/>
      <c r="N8" s="482"/>
      <c r="O8" s="482"/>
      <c r="P8" s="68"/>
      <c r="Q8" s="68"/>
      <c r="R8" s="158"/>
      <c r="S8" s="158"/>
      <c r="T8" s="158"/>
      <c r="U8" s="158"/>
      <c r="V8" s="164"/>
      <c r="W8" s="164"/>
      <c r="X8" s="164"/>
      <c r="Y8" s="164"/>
      <c r="Z8" s="164"/>
      <c r="AA8" s="164"/>
      <c r="AB8" s="164"/>
      <c r="AC8" s="164"/>
      <c r="AD8" s="158"/>
      <c r="AE8" s="158"/>
      <c r="AF8" s="158"/>
      <c r="AG8" s="165"/>
      <c r="AH8" s="165"/>
      <c r="AI8" s="165"/>
      <c r="AJ8" s="165"/>
      <c r="BB8" s="83"/>
      <c r="BC8" s="83"/>
      <c r="BD8" s="83"/>
    </row>
    <row r="9" spans="1:56" s="146" customFormat="1" ht="30" customHeight="1">
      <c r="A9" s="144"/>
      <c r="B9" s="482"/>
      <c r="C9" s="482"/>
      <c r="D9" s="482"/>
      <c r="E9" s="482"/>
      <c r="F9" s="482"/>
      <c r="G9" s="482"/>
      <c r="H9" s="482"/>
      <c r="I9" s="482"/>
      <c r="J9" s="482"/>
      <c r="K9" s="482"/>
      <c r="L9" s="482"/>
      <c r="M9" s="482"/>
      <c r="N9" s="482"/>
      <c r="O9" s="482"/>
      <c r="P9" s="69"/>
      <c r="Q9" s="69"/>
      <c r="R9" s="427" t="s">
        <v>577</v>
      </c>
      <c r="S9" s="427"/>
      <c r="T9" s="427"/>
      <c r="U9" s="427"/>
      <c r="V9" s="426"/>
      <c r="W9" s="426"/>
      <c r="X9" s="426"/>
      <c r="Y9" s="426"/>
      <c r="Z9" s="426"/>
      <c r="AA9" s="426"/>
      <c r="AB9" s="426"/>
      <c r="AC9" s="426"/>
      <c r="AD9" s="427" t="s">
        <v>578</v>
      </c>
      <c r="AE9" s="427"/>
      <c r="AF9" s="427"/>
      <c r="AG9" s="483" t="str">
        <f>C13&amp;D13&amp;F13&amp;H13&amp;J13&amp;L13&amp;N13&amp;P13&amp;R13&amp;T13&amp;V13&amp;X13&amp;Z13&amp;AB13&amp;AD13&amp;AF13&amp;AG13</f>
        <v>M7V85AA11-AA1T1XXXN-**</v>
      </c>
      <c r="AH9" s="483"/>
      <c r="AI9" s="483"/>
      <c r="AJ9" s="483"/>
      <c r="BB9" s="83"/>
      <c r="BC9" s="83"/>
      <c r="BD9" s="83"/>
    </row>
    <row r="10" spans="1:56" s="146" customFormat="1" ht="3.75" customHeight="1" thickBot="1">
      <c r="A10" s="144"/>
      <c r="B10" s="217"/>
      <c r="C10" s="217"/>
      <c r="D10" s="217"/>
      <c r="E10" s="217"/>
      <c r="F10" s="217"/>
      <c r="G10" s="217"/>
      <c r="H10" s="217"/>
      <c r="I10" s="217"/>
      <c r="J10" s="217"/>
      <c r="K10" s="217"/>
      <c r="L10" s="217"/>
      <c r="M10" s="217"/>
      <c r="N10" s="217"/>
      <c r="O10" s="217"/>
      <c r="P10" s="69"/>
      <c r="Q10" s="69"/>
      <c r="R10" s="156"/>
      <c r="S10" s="156"/>
      <c r="T10" s="156"/>
      <c r="U10" s="156"/>
      <c r="V10" s="161"/>
      <c r="W10" s="161"/>
      <c r="X10" s="161"/>
      <c r="Y10" s="161"/>
      <c r="Z10" s="161"/>
      <c r="AA10" s="161"/>
      <c r="AB10" s="161"/>
      <c r="AC10" s="161"/>
      <c r="AD10" s="156"/>
      <c r="AE10" s="156"/>
      <c r="AF10" s="156"/>
      <c r="AG10" s="159"/>
      <c r="AH10" s="159"/>
      <c r="AI10" s="159"/>
      <c r="AJ10" s="159"/>
      <c r="BB10" s="83"/>
      <c r="BC10" s="83"/>
      <c r="BD10" s="83"/>
    </row>
    <row r="11" spans="1:56" ht="37.5" customHeight="1">
      <c r="A11" s="42"/>
      <c r="B11" s="43" t="s">
        <v>673</v>
      </c>
      <c r="C11" s="44"/>
      <c r="D11" s="44"/>
      <c r="E11" s="44"/>
      <c r="F11" s="44"/>
      <c r="G11" s="44"/>
      <c r="H11" s="44"/>
      <c r="I11" s="44"/>
      <c r="J11" s="44"/>
      <c r="K11" s="44"/>
      <c r="L11" s="44"/>
      <c r="M11" s="44"/>
      <c r="N11" s="45"/>
      <c r="O11" s="45"/>
      <c r="P11" s="45"/>
      <c r="Q11" s="45"/>
      <c r="R11" s="45"/>
      <c r="S11" s="45"/>
      <c r="T11" s="45"/>
      <c r="U11" s="45"/>
      <c r="V11" s="45"/>
      <c r="W11" s="45"/>
      <c r="X11" s="45"/>
      <c r="Y11" s="45"/>
      <c r="Z11" s="45"/>
      <c r="AA11" s="45"/>
      <c r="AB11" s="84"/>
      <c r="AC11" s="84"/>
      <c r="AD11" s="84"/>
      <c r="AE11" s="84"/>
      <c r="AF11" s="84"/>
      <c r="AG11" s="84"/>
      <c r="AH11" s="84"/>
      <c r="AK11" s="76"/>
      <c r="AL11" s="76"/>
    </row>
    <row r="12" spans="1:56" ht="22.5" customHeight="1">
      <c r="A12" s="42"/>
      <c r="B12" s="613" t="s">
        <v>579</v>
      </c>
      <c r="C12" s="228">
        <v>1</v>
      </c>
      <c r="D12" s="408">
        <v>2</v>
      </c>
      <c r="E12" s="409"/>
      <c r="F12" s="408">
        <v>3</v>
      </c>
      <c r="G12" s="409"/>
      <c r="H12" s="408">
        <v>4</v>
      </c>
      <c r="I12" s="409"/>
      <c r="J12" s="408">
        <v>5</v>
      </c>
      <c r="K12" s="409"/>
      <c r="L12" s="408">
        <v>6</v>
      </c>
      <c r="M12" s="409"/>
      <c r="N12" s="408"/>
      <c r="O12" s="409"/>
      <c r="P12" s="408">
        <v>7</v>
      </c>
      <c r="Q12" s="537"/>
      <c r="R12" s="408">
        <v>8</v>
      </c>
      <c r="S12" s="409"/>
      <c r="T12" s="408">
        <v>9</v>
      </c>
      <c r="U12" s="409"/>
      <c r="V12" s="408">
        <v>10</v>
      </c>
      <c r="W12" s="409"/>
      <c r="X12" s="408">
        <v>11</v>
      </c>
      <c r="Y12" s="537"/>
      <c r="Z12" s="408">
        <v>12</v>
      </c>
      <c r="AA12" s="409"/>
      <c r="AB12" s="408">
        <v>13</v>
      </c>
      <c r="AC12" s="409"/>
      <c r="AD12" s="408">
        <v>14</v>
      </c>
      <c r="AE12" s="409"/>
      <c r="AF12" s="46"/>
      <c r="AG12" s="228">
        <v>15</v>
      </c>
      <c r="AI12" s="42"/>
      <c r="AJ12" s="77"/>
      <c r="AK12" s="86"/>
      <c r="AL12" s="86"/>
    </row>
    <row r="13" spans="1:56" ht="45" customHeight="1">
      <c r="A13" s="42"/>
      <c r="B13" s="614"/>
      <c r="C13" s="227" t="s">
        <v>4</v>
      </c>
      <c r="D13" s="433">
        <f>IF(AD40&lt;&gt;"",AD40,"")</f>
        <v>85</v>
      </c>
      <c r="E13" s="434"/>
      <c r="F13" s="433" t="s">
        <v>0</v>
      </c>
      <c r="G13" s="434"/>
      <c r="H13" s="433" t="str">
        <f>IF(AD45&lt;&gt;"",AD45,"")</f>
        <v>A</v>
      </c>
      <c r="I13" s="434"/>
      <c r="J13" s="433">
        <f>IF(AD54&lt;&gt;"",AD54,"")</f>
        <v>1</v>
      </c>
      <c r="K13" s="434"/>
      <c r="L13" s="433">
        <f>IF(AD57&lt;&gt;"",AD57,"")</f>
        <v>1</v>
      </c>
      <c r="M13" s="434"/>
      <c r="N13" s="433" t="s">
        <v>438</v>
      </c>
      <c r="O13" s="434"/>
      <c r="P13" s="433" t="str">
        <f>IF(AD66&lt;&gt;"",AD66,"")</f>
        <v>A</v>
      </c>
      <c r="Q13" s="538"/>
      <c r="R13" s="433" t="str">
        <f>IF(AD67&lt;&gt;"",AD67,"")</f>
        <v>A</v>
      </c>
      <c r="S13" s="434"/>
      <c r="T13" s="433">
        <f>IF(AD68&lt;&gt;"",AD68,"")</f>
        <v>1</v>
      </c>
      <c r="U13" s="434"/>
      <c r="V13" s="433" t="str">
        <f>IF(AD71&lt;&gt;"",AD71,"")</f>
        <v>T1</v>
      </c>
      <c r="W13" s="434"/>
      <c r="X13" s="433" t="str">
        <f>IF(AD86&lt;&gt;"",AD86,"")</f>
        <v>X</v>
      </c>
      <c r="Y13" s="434"/>
      <c r="Z13" s="433" t="str">
        <f>IF(AD92&lt;&gt;"",AD92,"")</f>
        <v>X</v>
      </c>
      <c r="AA13" s="538"/>
      <c r="AB13" s="433" t="str">
        <f>IF(AD96&lt;&gt;"",AD96,"")</f>
        <v>X</v>
      </c>
      <c r="AC13" s="434"/>
      <c r="AD13" s="433" t="s">
        <v>153</v>
      </c>
      <c r="AE13" s="434"/>
      <c r="AF13" s="227" t="s">
        <v>1</v>
      </c>
      <c r="AG13" s="227" t="str">
        <f>IF(AD100&lt;&gt;"",AD100,"")</f>
        <v>**</v>
      </c>
      <c r="AI13" s="42"/>
      <c r="AJ13" s="77"/>
      <c r="AK13" s="86"/>
      <c r="AL13" s="86"/>
    </row>
    <row r="14" spans="1:56" ht="23.25" customHeight="1">
      <c r="A14" s="42"/>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88"/>
      <c r="AC14" s="88"/>
      <c r="AD14" s="88"/>
      <c r="AE14" s="88"/>
      <c r="AF14" s="88"/>
      <c r="AG14" s="88"/>
      <c r="AH14" s="88"/>
      <c r="AK14" s="76"/>
      <c r="AL14" s="76"/>
    </row>
    <row r="15" spans="1:56" ht="22.5" customHeight="1" thickBot="1">
      <c r="B15" s="585" t="s">
        <v>580</v>
      </c>
      <c r="C15" s="586"/>
      <c r="D15" s="586"/>
      <c r="E15" s="587"/>
      <c r="F15" s="534" t="s">
        <v>581</v>
      </c>
      <c r="G15" s="535"/>
      <c r="H15" s="516" t="s">
        <v>582</v>
      </c>
      <c r="I15" s="516"/>
      <c r="J15" s="516"/>
      <c r="K15" s="516"/>
      <c r="L15" s="516"/>
      <c r="M15" s="516"/>
      <c r="N15" s="516"/>
      <c r="O15" s="516"/>
      <c r="P15" s="516"/>
      <c r="Q15" s="516"/>
      <c r="R15" s="516"/>
      <c r="S15" s="516"/>
      <c r="T15" s="516"/>
      <c r="U15" s="516"/>
      <c r="V15" s="516"/>
      <c r="W15" s="516"/>
      <c r="X15" s="516"/>
      <c r="Y15" s="516"/>
      <c r="Z15" s="516"/>
      <c r="AA15" s="516"/>
      <c r="AB15" s="516"/>
      <c r="AC15" s="516"/>
      <c r="AD15" s="425" t="s">
        <v>583</v>
      </c>
      <c r="AE15" s="425"/>
      <c r="AF15" s="425"/>
      <c r="AG15" s="425"/>
      <c r="AH15" s="425"/>
      <c r="AI15" s="425"/>
      <c r="AJ15" s="425"/>
      <c r="AK15" s="85"/>
      <c r="AL15" s="85"/>
    </row>
    <row r="16" spans="1:56" ht="45" customHeight="1">
      <c r="B16" s="588" t="s">
        <v>674</v>
      </c>
      <c r="C16" s="589"/>
      <c r="D16" s="589"/>
      <c r="E16" s="590"/>
      <c r="F16" s="532" t="s">
        <v>657</v>
      </c>
      <c r="G16" s="533"/>
      <c r="H16" s="484" t="str">
        <f>IF(AG1="Language : English",IF(AD66="V","Max. Displacement: "&amp;'M7V-spec'!AF117&amp;" "&amp;"-"&amp;" "&amp;TEXT('M7V-spec'!AE117,"0")&amp;" "&amp;"cm3" &amp; CHAR(10) &amp;"(In case Code V is selected in the section 7)","Max. Displacement: "&amp;TEXT('M7V-spec'!AI52,"0")&amp;" "&amp;"cm3"),IF(AD66="V","最大押しのけ容量: "&amp;'M7V-spec'!AF117&amp;" "&amp;"-"&amp;" "&amp;TEXT('M7V-spec'!AE117,"0")&amp;" "&amp;"cm3" &amp; CHAR(10) &amp;"(セクション7でコードVが選ばれた場合)","最大押しのけ容量: "&amp;TEXT('M7V-spec'!AI52,"0")&amp;" "&amp;"cm3"))</f>
        <v>Max. Displacement: 85 cm3</v>
      </c>
      <c r="I16" s="485"/>
      <c r="J16" s="485"/>
      <c r="K16" s="485"/>
      <c r="L16" s="485"/>
      <c r="M16" s="485"/>
      <c r="N16" s="485"/>
      <c r="O16" s="485"/>
      <c r="P16" s="485"/>
      <c r="Q16" s="485"/>
      <c r="R16" s="486"/>
      <c r="S16" s="485" t="str">
        <f>IF(AG1="Language : English",IF(AD67="V","Min. Displacement: "&amp;TEXT('M7V-spec'!AH117,"0")&amp;" "&amp;"-"&amp;" "&amp;TEXT('M7V-spec'!AG117,"0")&amp;" "&amp;"cm3" &amp; CHAR(10) &amp;"(In case Code V is selected in the section 8)","Min. Displacement: "&amp;TEXT('M7V-spec'!AP53,"0")&amp;" "&amp;"cm3"),IF(AD67="V","最小押しのけ容量: "&amp;TEXT('M7V-spec'!AH117,"0")&amp;" "&amp;"-"&amp;" "&amp;TEXT('M7V-spec'!AG117,"0")&amp;" "&amp;"cm3" &amp; CHAR(10) &amp;"(セクション8でコードVが選ばれた場合)","最小押しのけ容量: "&amp;TEXT('M7V-spec'!AP53,"0")&amp;" "&amp;"cm3"))</f>
        <v>Min. Displacement: 51 cm3</v>
      </c>
      <c r="T16" s="485"/>
      <c r="U16" s="485"/>
      <c r="V16" s="485"/>
      <c r="W16" s="485"/>
      <c r="X16" s="485"/>
      <c r="Y16" s="485"/>
      <c r="Z16" s="485"/>
      <c r="AA16" s="485"/>
      <c r="AB16" s="485"/>
      <c r="AC16" s="485"/>
      <c r="AD16" s="543" t="s">
        <v>584</v>
      </c>
      <c r="AE16" s="544"/>
      <c r="AF16" s="153"/>
      <c r="AG16" s="105" t="s">
        <v>658</v>
      </c>
      <c r="AH16" s="137" t="s">
        <v>675</v>
      </c>
      <c r="AI16" s="153"/>
      <c r="AJ16" s="148" t="s">
        <v>658</v>
      </c>
      <c r="AK16" s="85"/>
      <c r="AL16" s="85"/>
      <c r="BD16" s="85"/>
    </row>
    <row r="17" spans="2:56" ht="22.5" customHeight="1">
      <c r="B17" s="588" t="s">
        <v>676</v>
      </c>
      <c r="C17" s="589"/>
      <c r="D17" s="589"/>
      <c r="E17" s="590"/>
      <c r="F17" s="532" t="s">
        <v>662</v>
      </c>
      <c r="G17" s="533"/>
      <c r="H17" s="529" t="s">
        <v>585</v>
      </c>
      <c r="I17" s="530"/>
      <c r="J17" s="530"/>
      <c r="K17" s="530"/>
      <c r="L17" s="518" t="str">
        <f>IF(AG1="Language : English","Up to "&amp;TEXT('M7V-spec'!AE109,"0")&amp;" "&amp;"min-1",""&amp;TEXT('M7V-spec'!AE109,"0")&amp;" "&amp;"min-1まで")</f>
        <v>Up to 6150 min-1</v>
      </c>
      <c r="M17" s="518"/>
      <c r="N17" s="518"/>
      <c r="O17" s="518"/>
      <c r="P17" s="518"/>
      <c r="Q17" s="518"/>
      <c r="R17" s="536"/>
      <c r="S17" s="529" t="s">
        <v>832</v>
      </c>
      <c r="T17" s="530"/>
      <c r="U17" s="530"/>
      <c r="V17" s="530"/>
      <c r="W17" s="518" t="str">
        <f>IF(AG1="Language : English","Up to "&amp;TEXT('M7V-spec'!AG109,"0")&amp;" "&amp;"min-1",""&amp;TEXT('M7V-spec'!AG109,"0")&amp;" "&amp;"min-1まで")</f>
        <v>Up to 6150 min-1</v>
      </c>
      <c r="X17" s="518"/>
      <c r="Y17" s="518"/>
      <c r="Z17" s="518"/>
      <c r="AA17" s="518"/>
      <c r="AB17" s="518"/>
      <c r="AC17" s="531"/>
      <c r="AD17" s="545" t="s">
        <v>830</v>
      </c>
      <c r="AE17" s="546"/>
      <c r="AF17" s="145"/>
      <c r="AG17" s="222" t="s">
        <v>663</v>
      </c>
      <c r="AH17" s="274" t="s">
        <v>831</v>
      </c>
      <c r="AI17" s="145"/>
      <c r="AJ17" s="223" t="s">
        <v>663</v>
      </c>
      <c r="AK17" s="85"/>
      <c r="AL17" s="85"/>
      <c r="BD17" s="85"/>
    </row>
    <row r="18" spans="2:56" ht="22.5" customHeight="1">
      <c r="B18" s="588" t="s">
        <v>586</v>
      </c>
      <c r="C18" s="589"/>
      <c r="D18" s="589"/>
      <c r="E18" s="590"/>
      <c r="F18" s="532" t="s">
        <v>664</v>
      </c>
      <c r="G18" s="533"/>
      <c r="H18" s="522" t="str">
        <f>IF(AG1="Language : English","Max. Pressure: Up to "&amp;'M7V-spec'!AK117&amp;"MPa","最高圧力: "&amp;'M7V-spec'!AK117&amp;"MPaまで")</f>
        <v>Max. Pressure: Up to 50MPa</v>
      </c>
      <c r="I18" s="518"/>
      <c r="J18" s="518"/>
      <c r="K18" s="518"/>
      <c r="L18" s="518"/>
      <c r="M18" s="518"/>
      <c r="N18" s="518"/>
      <c r="O18" s="518"/>
      <c r="P18" s="518"/>
      <c r="Q18" s="518"/>
      <c r="R18" s="518"/>
      <c r="S18" s="517" t="str">
        <f>IF(AG1="Language : English","Nominal Pressure: Up to "&amp;'M7V-spec'!AL117&amp;" "&amp;"MPa","定格圧力: "&amp;'M7V-spec'!AL117&amp;" "&amp;"MPaまで")</f>
        <v>Nominal Pressure: Up to 42 MPa</v>
      </c>
      <c r="T18" s="518"/>
      <c r="U18" s="518"/>
      <c r="V18" s="518"/>
      <c r="W18" s="518"/>
      <c r="X18" s="518"/>
      <c r="Y18" s="518"/>
      <c r="Z18" s="518"/>
      <c r="AA18" s="518"/>
      <c r="AB18" s="518"/>
      <c r="AC18" s="518"/>
      <c r="AD18" s="547" t="s">
        <v>587</v>
      </c>
      <c r="AE18" s="548"/>
      <c r="AF18" s="145"/>
      <c r="AG18" s="147" t="s">
        <v>193</v>
      </c>
      <c r="AH18" s="150" t="s">
        <v>588</v>
      </c>
      <c r="AI18" s="145"/>
      <c r="AJ18" s="149" t="s">
        <v>193</v>
      </c>
      <c r="AK18" s="85"/>
      <c r="AL18" s="85"/>
      <c r="BD18" s="85"/>
    </row>
    <row r="19" spans="2:56" ht="22.5" customHeight="1">
      <c r="B19" s="588" t="s">
        <v>589</v>
      </c>
      <c r="C19" s="589"/>
      <c r="D19" s="589"/>
      <c r="E19" s="590"/>
      <c r="F19" s="526" t="s">
        <v>192</v>
      </c>
      <c r="G19" s="527"/>
      <c r="H19" s="431" t="s">
        <v>590</v>
      </c>
      <c r="I19" s="432"/>
      <c r="J19" s="432"/>
      <c r="K19" s="432"/>
      <c r="L19" s="432"/>
      <c r="M19" s="432"/>
      <c r="N19" s="432"/>
      <c r="O19" s="432"/>
      <c r="P19" s="432"/>
      <c r="Q19" s="432"/>
      <c r="R19" s="432"/>
      <c r="S19" s="432" t="s">
        <v>591</v>
      </c>
      <c r="T19" s="432"/>
      <c r="U19" s="432"/>
      <c r="V19" s="432"/>
      <c r="W19" s="432"/>
      <c r="X19" s="432"/>
      <c r="Y19" s="432"/>
      <c r="Z19" s="432"/>
      <c r="AA19" s="432"/>
      <c r="AB19" s="432"/>
      <c r="AC19" s="519"/>
      <c r="AD19" s="549" t="s">
        <v>592</v>
      </c>
      <c r="AE19" s="546"/>
      <c r="AF19" s="145"/>
      <c r="AG19" s="147" t="s">
        <v>193</v>
      </c>
      <c r="AH19" s="150" t="s">
        <v>593</v>
      </c>
      <c r="AI19" s="145"/>
      <c r="AJ19" s="149" t="s">
        <v>193</v>
      </c>
      <c r="AK19" s="85"/>
      <c r="AL19" s="85"/>
      <c r="BD19" s="85"/>
    </row>
    <row r="20" spans="2:56" ht="45" customHeight="1">
      <c r="B20" s="597" t="s">
        <v>594</v>
      </c>
      <c r="C20" s="598"/>
      <c r="D20" s="598"/>
      <c r="E20" s="599"/>
      <c r="F20" s="526" t="s">
        <v>192</v>
      </c>
      <c r="G20" s="527"/>
      <c r="H20" s="431" t="s">
        <v>833</v>
      </c>
      <c r="I20" s="432"/>
      <c r="J20" s="432"/>
      <c r="K20" s="432"/>
      <c r="L20" s="432"/>
      <c r="M20" s="432"/>
      <c r="N20" s="432"/>
      <c r="O20" s="432"/>
      <c r="P20" s="432"/>
      <c r="Q20" s="432"/>
      <c r="R20" s="432"/>
      <c r="S20" s="520" t="s">
        <v>595</v>
      </c>
      <c r="T20" s="520"/>
      <c r="U20" s="520"/>
      <c r="V20" s="520"/>
      <c r="W20" s="520"/>
      <c r="X20" s="520"/>
      <c r="Y20" s="520"/>
      <c r="Z20" s="520"/>
      <c r="AA20" s="520"/>
      <c r="AB20" s="520"/>
      <c r="AC20" s="521"/>
      <c r="AD20" s="410" t="s">
        <v>596</v>
      </c>
      <c r="AE20" s="411"/>
      <c r="AF20" s="92">
        <v>34.299999999999997</v>
      </c>
      <c r="AG20" s="147" t="s">
        <v>193</v>
      </c>
      <c r="AH20" s="417"/>
      <c r="AI20" s="418"/>
      <c r="AJ20" s="419"/>
      <c r="AK20" s="85"/>
      <c r="AL20" s="85"/>
      <c r="BD20" s="85"/>
    </row>
    <row r="21" spans="2:56" ht="45" customHeight="1">
      <c r="B21" s="597" t="s">
        <v>597</v>
      </c>
      <c r="C21" s="598"/>
      <c r="D21" s="598"/>
      <c r="E21" s="599"/>
      <c r="F21" s="526" t="s">
        <v>525</v>
      </c>
      <c r="G21" s="527"/>
      <c r="H21" s="431" t="str">
        <f>IF(AG1="Language : English","Cracking Pressure of Spool (STD): "&amp;TEXT('M7V-spec'!AO117,"0.00")&amp;"MPa"&amp;" "&amp;"or"&amp;" "&amp;TEXT('M7V-spec'!AP117,"0.00")&amp;"MPa","スプールのクラッキング圧力 (標準): "&amp;TEXT('M7V-spec'!AO117,"0.00")&amp;"MPa"&amp;" "&amp;"または"&amp;" "&amp;TEXT('M7V-spec'!AP117,"0.00")&amp;"MPa")</f>
        <v>Cracking Pressure of Spool (STD): 0.70MPa or 1.80MPa</v>
      </c>
      <c r="I21" s="432"/>
      <c r="J21" s="432"/>
      <c r="K21" s="432"/>
      <c r="L21" s="432"/>
      <c r="M21" s="432"/>
      <c r="N21" s="432"/>
      <c r="O21" s="432"/>
      <c r="P21" s="432"/>
      <c r="Q21" s="432"/>
      <c r="R21" s="432"/>
      <c r="S21" s="432" t="s">
        <v>677</v>
      </c>
      <c r="T21" s="432"/>
      <c r="U21" s="432"/>
      <c r="V21" s="432"/>
      <c r="W21" s="432"/>
      <c r="X21" s="432"/>
      <c r="Y21" s="432"/>
      <c r="Z21" s="432"/>
      <c r="AA21" s="432"/>
      <c r="AB21" s="432"/>
      <c r="AC21" s="519"/>
      <c r="AD21" s="410" t="s">
        <v>598</v>
      </c>
      <c r="AE21" s="411"/>
      <c r="AF21" s="73"/>
      <c r="AG21" s="147" t="s">
        <v>193</v>
      </c>
      <c r="AH21" s="106" t="s">
        <v>599</v>
      </c>
      <c r="AI21" s="102">
        <v>0.03</v>
      </c>
      <c r="AJ21" s="103" t="s">
        <v>225</v>
      </c>
      <c r="AK21" s="85"/>
      <c r="AL21" s="85"/>
      <c r="BD21" s="85"/>
    </row>
    <row r="22" spans="2:56" ht="22.5" customHeight="1">
      <c r="B22" s="588" t="s">
        <v>600</v>
      </c>
      <c r="C22" s="589"/>
      <c r="D22" s="589"/>
      <c r="E22" s="590"/>
      <c r="F22" s="526" t="s">
        <v>192</v>
      </c>
      <c r="G22" s="527"/>
      <c r="H22" s="528" t="s">
        <v>601</v>
      </c>
      <c r="I22" s="528"/>
      <c r="J22" s="528"/>
      <c r="K22" s="528"/>
      <c r="L22" s="528"/>
      <c r="M22" s="528"/>
      <c r="N22" s="528"/>
      <c r="O22" s="528"/>
      <c r="P22" s="528"/>
      <c r="Q22" s="528"/>
      <c r="R22" s="528"/>
      <c r="S22" s="528"/>
      <c r="T22" s="528"/>
      <c r="U22" s="528"/>
      <c r="V22" s="528"/>
      <c r="W22" s="528"/>
      <c r="X22" s="528"/>
      <c r="Y22" s="528"/>
      <c r="Z22" s="528"/>
      <c r="AA22" s="528"/>
      <c r="AB22" s="528"/>
      <c r="AC22" s="484"/>
      <c r="AD22" s="412" t="s">
        <v>602</v>
      </c>
      <c r="AE22" s="413"/>
      <c r="AF22" s="145"/>
      <c r="AG22" s="147" t="s">
        <v>194</v>
      </c>
      <c r="AH22" s="151" t="s">
        <v>603</v>
      </c>
      <c r="AI22" s="145"/>
      <c r="AJ22" s="149" t="s">
        <v>194</v>
      </c>
      <c r="AK22" s="85"/>
      <c r="AL22" s="85"/>
      <c r="BD22" s="85"/>
    </row>
    <row r="23" spans="2:56" ht="22.5" customHeight="1">
      <c r="B23" s="588" t="s">
        <v>604</v>
      </c>
      <c r="C23" s="589"/>
      <c r="D23" s="589"/>
      <c r="E23" s="590"/>
      <c r="F23" s="526" t="s">
        <v>192</v>
      </c>
      <c r="G23" s="527"/>
      <c r="H23" s="528" t="s">
        <v>605</v>
      </c>
      <c r="I23" s="528"/>
      <c r="J23" s="528"/>
      <c r="K23" s="528"/>
      <c r="L23" s="528"/>
      <c r="M23" s="528"/>
      <c r="N23" s="528"/>
      <c r="O23" s="528"/>
      <c r="P23" s="528"/>
      <c r="Q23" s="528"/>
      <c r="R23" s="528"/>
      <c r="S23" s="528"/>
      <c r="T23" s="528"/>
      <c r="U23" s="528"/>
      <c r="V23" s="528"/>
      <c r="W23" s="528"/>
      <c r="X23" s="528"/>
      <c r="Y23" s="528"/>
      <c r="Z23" s="528"/>
      <c r="AA23" s="528"/>
      <c r="AB23" s="528"/>
      <c r="AC23" s="484"/>
      <c r="AD23" s="414"/>
      <c r="AE23" s="415"/>
      <c r="AF23" s="415"/>
      <c r="AG23" s="415"/>
      <c r="AH23" s="415"/>
      <c r="AI23" s="415"/>
      <c r="AJ23" s="416"/>
      <c r="AK23" s="85"/>
      <c r="AL23" s="85"/>
    </row>
    <row r="24" spans="2:56" ht="22.5" customHeight="1">
      <c r="B24" s="588" t="s">
        <v>606</v>
      </c>
      <c r="C24" s="589"/>
      <c r="D24" s="589"/>
      <c r="E24" s="590"/>
      <c r="F24" s="526" t="s">
        <v>192</v>
      </c>
      <c r="G24" s="527"/>
      <c r="H24" s="431" t="s">
        <v>607</v>
      </c>
      <c r="I24" s="432"/>
      <c r="J24" s="432"/>
      <c r="K24" s="432"/>
      <c r="L24" s="432"/>
      <c r="M24" s="432"/>
      <c r="N24" s="432"/>
      <c r="O24" s="432"/>
      <c r="P24" s="432"/>
      <c r="Q24" s="432"/>
      <c r="R24" s="432"/>
      <c r="S24" s="432" t="s">
        <v>608</v>
      </c>
      <c r="T24" s="432"/>
      <c r="U24" s="432"/>
      <c r="V24" s="432"/>
      <c r="W24" s="432"/>
      <c r="X24" s="432"/>
      <c r="Y24" s="432"/>
      <c r="Z24" s="432"/>
      <c r="AA24" s="432"/>
      <c r="AB24" s="432"/>
      <c r="AC24" s="519"/>
      <c r="AD24" s="629"/>
      <c r="AE24" s="630"/>
      <c r="AF24" s="630"/>
      <c r="AG24" s="631"/>
      <c r="AH24" s="624"/>
      <c r="AI24" s="625"/>
      <c r="AJ24" s="292" t="s">
        <v>836</v>
      </c>
      <c r="AK24" s="85"/>
      <c r="AL24" s="85"/>
    </row>
    <row r="25" spans="2:56" ht="22.5" customHeight="1">
      <c r="B25" s="588" t="s">
        <v>609</v>
      </c>
      <c r="C25" s="589"/>
      <c r="D25" s="589"/>
      <c r="E25" s="590"/>
      <c r="F25" s="526" t="s">
        <v>192</v>
      </c>
      <c r="G25" s="527"/>
      <c r="H25" s="528" t="s">
        <v>610</v>
      </c>
      <c r="I25" s="528"/>
      <c r="J25" s="528"/>
      <c r="K25" s="528"/>
      <c r="L25" s="528"/>
      <c r="M25" s="528"/>
      <c r="N25" s="528"/>
      <c r="O25" s="528"/>
      <c r="P25" s="528"/>
      <c r="Q25" s="528"/>
      <c r="R25" s="528"/>
      <c r="S25" s="528"/>
      <c r="T25" s="528"/>
      <c r="U25" s="528"/>
      <c r="V25" s="528"/>
      <c r="W25" s="528"/>
      <c r="X25" s="528"/>
      <c r="Y25" s="528"/>
      <c r="Z25" s="528"/>
      <c r="AA25" s="528"/>
      <c r="AB25" s="528"/>
      <c r="AC25" s="484"/>
      <c r="AD25" s="626"/>
      <c r="AE25" s="627"/>
      <c r="AF25" s="627"/>
      <c r="AG25" s="627"/>
      <c r="AH25" s="627"/>
      <c r="AI25" s="627"/>
      <c r="AJ25" s="628"/>
      <c r="AK25" s="85"/>
      <c r="AL25" s="85"/>
    </row>
    <row r="26" spans="2:56" ht="22.5" customHeight="1">
      <c r="B26" s="588" t="s">
        <v>611</v>
      </c>
      <c r="C26" s="589"/>
      <c r="D26" s="589"/>
      <c r="E26" s="590"/>
      <c r="F26" s="526" t="s">
        <v>192</v>
      </c>
      <c r="G26" s="527"/>
      <c r="H26" s="528" t="s">
        <v>612</v>
      </c>
      <c r="I26" s="528"/>
      <c r="J26" s="528"/>
      <c r="K26" s="528"/>
      <c r="L26" s="528"/>
      <c r="M26" s="528"/>
      <c r="N26" s="528"/>
      <c r="O26" s="528"/>
      <c r="P26" s="528"/>
      <c r="Q26" s="528"/>
      <c r="R26" s="528"/>
      <c r="S26" s="528"/>
      <c r="T26" s="528"/>
      <c r="U26" s="528"/>
      <c r="V26" s="528"/>
      <c r="W26" s="528"/>
      <c r="X26" s="528"/>
      <c r="Y26" s="528"/>
      <c r="Z26" s="528"/>
      <c r="AA26" s="528"/>
      <c r="AB26" s="528"/>
      <c r="AC26" s="484"/>
      <c r="AD26" s="626"/>
      <c r="AE26" s="627"/>
      <c r="AF26" s="627"/>
      <c r="AG26" s="627"/>
      <c r="AH26" s="627"/>
      <c r="AI26" s="627"/>
      <c r="AJ26" s="628"/>
      <c r="AK26" s="85"/>
      <c r="AL26" s="85"/>
    </row>
    <row r="27" spans="2:56" ht="22.5" customHeight="1">
      <c r="B27" s="588" t="s">
        <v>613</v>
      </c>
      <c r="C27" s="589"/>
      <c r="D27" s="589"/>
      <c r="E27" s="590"/>
      <c r="F27" s="526" t="s">
        <v>192</v>
      </c>
      <c r="G27" s="527"/>
      <c r="H27" s="528"/>
      <c r="I27" s="528"/>
      <c r="J27" s="528"/>
      <c r="K27" s="528"/>
      <c r="L27" s="528"/>
      <c r="M27" s="528"/>
      <c r="N27" s="528"/>
      <c r="O27" s="528"/>
      <c r="P27" s="528"/>
      <c r="Q27" s="528"/>
      <c r="R27" s="528"/>
      <c r="S27" s="528"/>
      <c r="T27" s="528"/>
      <c r="U27" s="528"/>
      <c r="V27" s="528"/>
      <c r="W27" s="528"/>
      <c r="X27" s="528"/>
      <c r="Y27" s="528"/>
      <c r="Z27" s="528"/>
      <c r="AA27" s="528"/>
      <c r="AB27" s="528"/>
      <c r="AC27" s="484"/>
      <c r="AD27" s="652"/>
      <c r="AE27" s="653"/>
      <c r="AF27" s="653"/>
      <c r="AG27" s="653"/>
      <c r="AH27" s="653"/>
      <c r="AI27" s="653"/>
      <c r="AJ27" s="654"/>
      <c r="AK27" s="85"/>
      <c r="AL27" s="85"/>
    </row>
    <row r="28" spans="2:56" ht="22.5" customHeight="1">
      <c r="B28" s="588" t="s">
        <v>614</v>
      </c>
      <c r="C28" s="589"/>
      <c r="D28" s="589"/>
      <c r="E28" s="590"/>
      <c r="F28" s="526" t="s">
        <v>192</v>
      </c>
      <c r="G28" s="527"/>
      <c r="H28" s="528"/>
      <c r="I28" s="528"/>
      <c r="J28" s="528"/>
      <c r="K28" s="528"/>
      <c r="L28" s="528"/>
      <c r="M28" s="528"/>
      <c r="N28" s="528"/>
      <c r="O28" s="528"/>
      <c r="P28" s="528"/>
      <c r="Q28" s="528"/>
      <c r="R28" s="528"/>
      <c r="S28" s="528"/>
      <c r="T28" s="528"/>
      <c r="U28" s="528"/>
      <c r="V28" s="528"/>
      <c r="W28" s="528"/>
      <c r="X28" s="528"/>
      <c r="Y28" s="528"/>
      <c r="Z28" s="528"/>
      <c r="AA28" s="528"/>
      <c r="AB28" s="528"/>
      <c r="AC28" s="484"/>
      <c r="AD28" s="655" t="s">
        <v>615</v>
      </c>
      <c r="AE28" s="656"/>
      <c r="AF28" s="101"/>
      <c r="AG28" s="104" t="s">
        <v>195</v>
      </c>
      <c r="AH28" s="152" t="s">
        <v>616</v>
      </c>
      <c r="AI28" s="539"/>
      <c r="AJ28" s="540"/>
      <c r="AK28" s="85"/>
      <c r="AL28" s="85"/>
    </row>
    <row r="29" spans="2:56" ht="22.5" customHeight="1">
      <c r="B29" s="661" t="s">
        <v>617</v>
      </c>
      <c r="C29" s="662"/>
      <c r="D29" s="662"/>
      <c r="E29" s="663"/>
      <c r="F29" s="664" t="s">
        <v>192</v>
      </c>
      <c r="G29" s="665"/>
      <c r="H29" s="659"/>
      <c r="I29" s="659"/>
      <c r="J29" s="659"/>
      <c r="K29" s="659"/>
      <c r="L29" s="659"/>
      <c r="M29" s="659"/>
      <c r="N29" s="659"/>
      <c r="O29" s="659"/>
      <c r="P29" s="659"/>
      <c r="Q29" s="659"/>
      <c r="R29" s="659"/>
      <c r="S29" s="659"/>
      <c r="T29" s="659"/>
      <c r="U29" s="659"/>
      <c r="V29" s="659"/>
      <c r="W29" s="659"/>
      <c r="X29" s="659"/>
      <c r="Y29" s="659"/>
      <c r="Z29" s="659"/>
      <c r="AA29" s="659"/>
      <c r="AB29" s="659"/>
      <c r="AC29" s="660"/>
      <c r="AD29" s="657" t="s">
        <v>615</v>
      </c>
      <c r="AE29" s="658"/>
      <c r="AF29" s="143"/>
      <c r="AG29" s="142" t="s">
        <v>618</v>
      </c>
      <c r="AH29" s="141" t="s">
        <v>619</v>
      </c>
      <c r="AI29" s="541"/>
      <c r="AJ29" s="542"/>
      <c r="AK29" s="85"/>
      <c r="AL29" s="85"/>
    </row>
    <row r="30" spans="2:56" ht="22.5" customHeight="1" thickBot="1">
      <c r="B30" s="588" t="s">
        <v>678</v>
      </c>
      <c r="C30" s="589"/>
      <c r="D30" s="589"/>
      <c r="E30" s="590"/>
      <c r="F30" s="649" t="s">
        <v>192</v>
      </c>
      <c r="G30" s="649"/>
      <c r="H30" s="650" t="s">
        <v>621</v>
      </c>
      <c r="I30" s="650"/>
      <c r="J30" s="650"/>
      <c r="K30" s="650"/>
      <c r="L30" s="650"/>
      <c r="M30" s="650"/>
      <c r="N30" s="650"/>
      <c r="O30" s="650"/>
      <c r="P30" s="650"/>
      <c r="Q30" s="650"/>
      <c r="R30" s="650"/>
      <c r="S30" s="650"/>
      <c r="T30" s="650"/>
      <c r="U30" s="650"/>
      <c r="V30" s="650"/>
      <c r="W30" s="650"/>
      <c r="X30" s="650"/>
      <c r="Y30" s="650"/>
      <c r="Z30" s="650"/>
      <c r="AA30" s="650"/>
      <c r="AB30" s="650"/>
      <c r="AC30" s="651"/>
      <c r="AD30" s="632"/>
      <c r="AE30" s="633"/>
      <c r="AF30" s="633"/>
      <c r="AG30" s="633"/>
      <c r="AH30" s="633"/>
      <c r="AI30" s="633"/>
      <c r="AJ30" s="634"/>
      <c r="AK30" s="85"/>
      <c r="AL30" s="85"/>
    </row>
    <row r="31" spans="2:56" ht="22.5" customHeight="1">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row>
    <row r="32" spans="2:56" ht="22.5" customHeight="1" thickBot="1">
      <c r="B32" s="615" t="s">
        <v>622</v>
      </c>
      <c r="C32" s="616"/>
      <c r="D32" s="616"/>
      <c r="E32" s="616"/>
      <c r="F32" s="616"/>
      <c r="G32" s="616"/>
      <c r="H32" s="616"/>
      <c r="I32" s="616"/>
      <c r="J32" s="616"/>
      <c r="K32" s="616"/>
      <c r="L32" s="616"/>
      <c r="M32" s="616"/>
      <c r="N32" s="616"/>
      <c r="O32" s="616"/>
      <c r="P32" s="616"/>
      <c r="Q32" s="616"/>
      <c r="R32" s="616"/>
      <c r="S32" s="616"/>
      <c r="T32" s="617"/>
      <c r="U32" s="615" t="s">
        <v>623</v>
      </c>
      <c r="V32" s="616"/>
      <c r="W32" s="616"/>
      <c r="X32" s="616"/>
      <c r="Y32" s="616"/>
      <c r="Z32" s="616"/>
      <c r="AA32" s="616"/>
      <c r="AB32" s="616"/>
      <c r="AC32" s="616"/>
      <c r="AD32" s="616"/>
      <c r="AE32" s="616"/>
      <c r="AF32" s="616"/>
      <c r="AG32" s="616"/>
      <c r="AH32" s="616"/>
      <c r="AI32" s="616"/>
      <c r="AJ32" s="617"/>
    </row>
    <row r="33" spans="1:53" ht="22.5" customHeight="1">
      <c r="B33" s="600"/>
      <c r="C33" s="601"/>
      <c r="D33" s="601"/>
      <c r="E33" s="601"/>
      <c r="F33" s="601"/>
      <c r="G33" s="601"/>
      <c r="H33" s="601"/>
      <c r="I33" s="601"/>
      <c r="J33" s="601"/>
      <c r="K33" s="601"/>
      <c r="L33" s="601"/>
      <c r="M33" s="601"/>
      <c r="N33" s="601"/>
      <c r="O33" s="601"/>
      <c r="P33" s="601"/>
      <c r="Q33" s="601"/>
      <c r="R33" s="601"/>
      <c r="S33" s="601"/>
      <c r="T33" s="602"/>
      <c r="U33" s="618"/>
      <c r="V33" s="601"/>
      <c r="W33" s="601"/>
      <c r="X33" s="601"/>
      <c r="Y33" s="601"/>
      <c r="Z33" s="601"/>
      <c r="AA33" s="601"/>
      <c r="AB33" s="601"/>
      <c r="AC33" s="601"/>
      <c r="AD33" s="601"/>
      <c r="AE33" s="601"/>
      <c r="AF33" s="601"/>
      <c r="AG33" s="601"/>
      <c r="AH33" s="601"/>
      <c r="AI33" s="601"/>
      <c r="AJ33" s="619"/>
    </row>
    <row r="34" spans="1:53" ht="22.5" customHeight="1">
      <c r="B34" s="603"/>
      <c r="C34" s="487"/>
      <c r="D34" s="487"/>
      <c r="E34" s="487"/>
      <c r="F34" s="487"/>
      <c r="G34" s="487"/>
      <c r="H34" s="487"/>
      <c r="I34" s="487"/>
      <c r="J34" s="487"/>
      <c r="K34" s="487"/>
      <c r="L34" s="487"/>
      <c r="M34" s="487"/>
      <c r="N34" s="487"/>
      <c r="O34" s="487"/>
      <c r="P34" s="487"/>
      <c r="Q34" s="487"/>
      <c r="R34" s="487"/>
      <c r="S34" s="487"/>
      <c r="T34" s="604"/>
      <c r="U34" s="620"/>
      <c r="V34" s="487"/>
      <c r="W34" s="487"/>
      <c r="X34" s="487"/>
      <c r="Y34" s="487"/>
      <c r="Z34" s="487"/>
      <c r="AA34" s="487"/>
      <c r="AB34" s="487"/>
      <c r="AC34" s="487"/>
      <c r="AD34" s="487"/>
      <c r="AE34" s="487"/>
      <c r="AF34" s="487"/>
      <c r="AG34" s="487"/>
      <c r="AH34" s="487"/>
      <c r="AI34" s="487"/>
      <c r="AJ34" s="621"/>
      <c r="AM34" s="287"/>
      <c r="AN34" s="287"/>
      <c r="AO34" s="287"/>
      <c r="AP34" s="287"/>
      <c r="AQ34" s="287"/>
      <c r="AR34" s="287"/>
      <c r="AS34" s="287"/>
      <c r="AT34" s="287"/>
      <c r="AU34" s="287"/>
      <c r="AV34" s="287"/>
      <c r="AW34" s="287"/>
      <c r="AX34" s="287"/>
      <c r="AY34" s="287"/>
      <c r="AZ34" s="287"/>
      <c r="BA34" s="287"/>
    </row>
    <row r="35" spans="1:53" ht="44.25" customHeight="1">
      <c r="B35" s="603"/>
      <c r="C35" s="487"/>
      <c r="D35" s="487"/>
      <c r="E35" s="487"/>
      <c r="F35" s="487"/>
      <c r="G35" s="487"/>
      <c r="H35" s="487"/>
      <c r="I35" s="487"/>
      <c r="J35" s="487"/>
      <c r="K35" s="487"/>
      <c r="L35" s="487"/>
      <c r="M35" s="487"/>
      <c r="N35" s="487"/>
      <c r="O35" s="487"/>
      <c r="P35" s="487"/>
      <c r="Q35" s="487"/>
      <c r="R35" s="487"/>
      <c r="S35" s="487"/>
      <c r="T35" s="604"/>
      <c r="U35" s="620"/>
      <c r="V35" s="487"/>
      <c r="W35" s="487"/>
      <c r="X35" s="487"/>
      <c r="Y35" s="487"/>
      <c r="Z35" s="487"/>
      <c r="AA35" s="487"/>
      <c r="AB35" s="487"/>
      <c r="AC35" s="487"/>
      <c r="AD35" s="487"/>
      <c r="AE35" s="487"/>
      <c r="AF35" s="487"/>
      <c r="AG35" s="487"/>
      <c r="AH35" s="487"/>
      <c r="AI35" s="487"/>
      <c r="AJ35" s="621"/>
      <c r="AM35" s="287"/>
      <c r="AN35" s="287"/>
      <c r="AO35" s="287"/>
      <c r="AP35" s="287"/>
      <c r="AQ35" s="287"/>
      <c r="AR35" s="287"/>
      <c r="AS35" s="287"/>
      <c r="AT35" s="287"/>
      <c r="AU35" s="287"/>
      <c r="AV35" s="287"/>
      <c r="AW35" s="287"/>
      <c r="AX35" s="287"/>
      <c r="AY35" s="287"/>
      <c r="AZ35" s="287"/>
      <c r="BA35" s="287"/>
    </row>
    <row r="36" spans="1:53" ht="45" customHeight="1">
      <c r="B36" s="603"/>
      <c r="C36" s="487"/>
      <c r="D36" s="487"/>
      <c r="E36" s="487"/>
      <c r="F36" s="487"/>
      <c r="G36" s="487"/>
      <c r="H36" s="487"/>
      <c r="I36" s="487"/>
      <c r="J36" s="487"/>
      <c r="K36" s="487"/>
      <c r="L36" s="487"/>
      <c r="M36" s="487"/>
      <c r="N36" s="487"/>
      <c r="O36" s="487"/>
      <c r="P36" s="487"/>
      <c r="Q36" s="487"/>
      <c r="R36" s="487"/>
      <c r="S36" s="487"/>
      <c r="T36" s="604"/>
      <c r="U36" s="620"/>
      <c r="V36" s="487"/>
      <c r="W36" s="487"/>
      <c r="X36" s="487"/>
      <c r="Y36" s="487"/>
      <c r="Z36" s="487"/>
      <c r="AA36" s="487"/>
      <c r="AB36" s="487"/>
      <c r="AC36" s="487"/>
      <c r="AD36" s="487"/>
      <c r="AE36" s="487"/>
      <c r="AF36" s="487"/>
      <c r="AG36" s="487"/>
      <c r="AH36" s="487"/>
      <c r="AI36" s="487"/>
      <c r="AJ36" s="621"/>
      <c r="AM36" s="287"/>
      <c r="AN36" s="287"/>
      <c r="AO36" s="287"/>
      <c r="AP36" s="287"/>
      <c r="AQ36" s="287"/>
      <c r="AR36" s="287"/>
      <c r="AS36" s="287"/>
      <c r="AT36" s="287"/>
      <c r="AU36" s="287"/>
      <c r="AV36" s="287"/>
      <c r="AW36" s="287"/>
      <c r="AX36" s="287"/>
      <c r="AY36" s="287"/>
      <c r="AZ36" s="287"/>
      <c r="BA36" s="287"/>
    </row>
    <row r="37" spans="1:53" ht="45" customHeight="1" thickBot="1">
      <c r="B37" s="605"/>
      <c r="C37" s="606"/>
      <c r="D37" s="606"/>
      <c r="E37" s="606"/>
      <c r="F37" s="606"/>
      <c r="G37" s="606"/>
      <c r="H37" s="606"/>
      <c r="I37" s="606"/>
      <c r="J37" s="606"/>
      <c r="K37" s="606"/>
      <c r="L37" s="606"/>
      <c r="M37" s="606"/>
      <c r="N37" s="606"/>
      <c r="O37" s="606"/>
      <c r="P37" s="606"/>
      <c r="Q37" s="606"/>
      <c r="R37" s="606"/>
      <c r="S37" s="606"/>
      <c r="T37" s="607"/>
      <c r="U37" s="622"/>
      <c r="V37" s="606"/>
      <c r="W37" s="606"/>
      <c r="X37" s="606"/>
      <c r="Y37" s="606"/>
      <c r="Z37" s="606"/>
      <c r="AA37" s="606"/>
      <c r="AB37" s="606"/>
      <c r="AC37" s="606"/>
      <c r="AD37" s="606"/>
      <c r="AE37" s="606"/>
      <c r="AF37" s="606"/>
      <c r="AG37" s="606"/>
      <c r="AH37" s="606"/>
      <c r="AI37" s="606"/>
      <c r="AJ37" s="623"/>
    </row>
    <row r="38" spans="1:53" ht="22.5" customHeight="1"/>
    <row r="39" spans="1:53" ht="22.5" customHeight="1" thickBot="1">
      <c r="A39" s="42"/>
      <c r="B39" s="591" t="s">
        <v>580</v>
      </c>
      <c r="C39" s="592"/>
      <c r="D39" s="592"/>
      <c r="E39" s="593"/>
      <c r="F39" s="636" t="s">
        <v>185</v>
      </c>
      <c r="G39" s="637"/>
      <c r="H39" s="407" t="s">
        <v>582</v>
      </c>
      <c r="I39" s="407"/>
      <c r="J39" s="407"/>
      <c r="K39" s="407"/>
      <c r="L39" s="407"/>
      <c r="M39" s="407"/>
      <c r="N39" s="407"/>
      <c r="O39" s="407"/>
      <c r="P39" s="407"/>
      <c r="Q39" s="407"/>
      <c r="R39" s="407"/>
      <c r="S39" s="407"/>
      <c r="T39" s="407"/>
      <c r="U39" s="407"/>
      <c r="V39" s="407"/>
      <c r="W39" s="407"/>
      <c r="X39" s="407"/>
      <c r="Y39" s="407"/>
      <c r="Z39" s="407"/>
      <c r="AA39" s="407"/>
      <c r="AB39" s="407"/>
      <c r="AC39" s="407"/>
      <c r="AD39" s="420" t="s">
        <v>624</v>
      </c>
      <c r="AE39" s="421"/>
      <c r="AF39" s="424" t="s">
        <v>625</v>
      </c>
      <c r="AG39" s="424"/>
      <c r="AH39" s="425"/>
      <c r="AI39" s="425"/>
      <c r="AJ39" s="425"/>
      <c r="AK39" s="85"/>
      <c r="AL39" s="85"/>
    </row>
    <row r="40" spans="1:53" ht="22.5" customHeight="1" thickTop="1">
      <c r="B40" s="573" t="s">
        <v>626</v>
      </c>
      <c r="C40" s="574"/>
      <c r="D40" s="574"/>
      <c r="E40" s="575"/>
      <c r="F40" s="371">
        <v>2</v>
      </c>
      <c r="G40" s="372"/>
      <c r="H40" s="643" t="s">
        <v>196</v>
      </c>
      <c r="I40" s="644"/>
      <c r="J40" s="644"/>
      <c r="K40" s="644"/>
      <c r="L40" s="644"/>
      <c r="M40" s="644"/>
      <c r="N40" s="644"/>
      <c r="O40" s="644"/>
      <c r="P40" s="644"/>
      <c r="Q40" s="644"/>
      <c r="R40" s="644"/>
      <c r="S40" s="644"/>
      <c r="T40" s="644"/>
      <c r="U40" s="644"/>
      <c r="V40" s="644"/>
      <c r="W40" s="644"/>
      <c r="X40" s="644"/>
      <c r="Y40" s="644"/>
      <c r="Z40" s="644"/>
      <c r="AA40" s="644"/>
      <c r="AB40" s="635"/>
      <c r="AC40" s="635"/>
      <c r="AD40" s="571">
        <v>85</v>
      </c>
      <c r="AE40" s="572"/>
      <c r="AF40" s="555"/>
      <c r="AG40" s="556"/>
      <c r="AH40" s="556"/>
      <c r="AI40" s="556"/>
      <c r="AJ40" s="557"/>
      <c r="AK40" s="85"/>
      <c r="AL40" s="85"/>
    </row>
    <row r="41" spans="1:53" ht="22.5" customHeight="1">
      <c r="B41" s="576"/>
      <c r="C41" s="577"/>
      <c r="D41" s="577"/>
      <c r="E41" s="578"/>
      <c r="F41" s="373"/>
      <c r="G41" s="374"/>
      <c r="H41" s="645" t="s">
        <v>197</v>
      </c>
      <c r="I41" s="646"/>
      <c r="J41" s="646"/>
      <c r="K41" s="646"/>
      <c r="L41" s="646"/>
      <c r="M41" s="646"/>
      <c r="N41" s="646"/>
      <c r="O41" s="646"/>
      <c r="P41" s="646"/>
      <c r="Q41" s="646"/>
      <c r="R41" s="646"/>
      <c r="S41" s="646"/>
      <c r="T41" s="646"/>
      <c r="U41" s="646"/>
      <c r="V41" s="646"/>
      <c r="W41" s="646"/>
      <c r="X41" s="646"/>
      <c r="Y41" s="646"/>
      <c r="Z41" s="646"/>
      <c r="AA41" s="646"/>
      <c r="AB41" s="524"/>
      <c r="AC41" s="524"/>
      <c r="AD41" s="457"/>
      <c r="AE41" s="458"/>
      <c r="AF41" s="390"/>
      <c r="AG41" s="391"/>
      <c r="AH41" s="391"/>
      <c r="AI41" s="391"/>
      <c r="AJ41" s="463"/>
      <c r="AK41" s="85"/>
      <c r="AL41" s="85"/>
    </row>
    <row r="42" spans="1:53" ht="22.5" customHeight="1">
      <c r="B42" s="576"/>
      <c r="C42" s="577"/>
      <c r="D42" s="577"/>
      <c r="E42" s="578"/>
      <c r="F42" s="373"/>
      <c r="G42" s="374"/>
      <c r="H42" s="645" t="s">
        <v>198</v>
      </c>
      <c r="I42" s="646"/>
      <c r="J42" s="646"/>
      <c r="K42" s="646"/>
      <c r="L42" s="646"/>
      <c r="M42" s="646"/>
      <c r="N42" s="646"/>
      <c r="O42" s="646"/>
      <c r="P42" s="646"/>
      <c r="Q42" s="646"/>
      <c r="R42" s="646"/>
      <c r="S42" s="646"/>
      <c r="T42" s="646"/>
      <c r="U42" s="646"/>
      <c r="V42" s="646"/>
      <c r="W42" s="646"/>
      <c r="X42" s="646"/>
      <c r="Y42" s="646"/>
      <c r="Z42" s="646"/>
      <c r="AA42" s="646"/>
      <c r="AB42" s="524"/>
      <c r="AC42" s="524"/>
      <c r="AD42" s="457"/>
      <c r="AE42" s="458"/>
      <c r="AF42" s="390"/>
      <c r="AG42" s="391"/>
      <c r="AH42" s="391"/>
      <c r="AI42" s="391"/>
      <c r="AJ42" s="463"/>
      <c r="AK42" s="85"/>
      <c r="AL42" s="85"/>
    </row>
    <row r="43" spans="1:53" ht="22.5" customHeight="1">
      <c r="B43" s="579"/>
      <c r="C43" s="580"/>
      <c r="D43" s="580"/>
      <c r="E43" s="581"/>
      <c r="F43" s="375"/>
      <c r="G43" s="376"/>
      <c r="H43" s="647" t="s">
        <v>199</v>
      </c>
      <c r="I43" s="648"/>
      <c r="J43" s="648"/>
      <c r="K43" s="648"/>
      <c r="L43" s="648"/>
      <c r="M43" s="648"/>
      <c r="N43" s="648"/>
      <c r="O43" s="648"/>
      <c r="P43" s="648"/>
      <c r="Q43" s="648"/>
      <c r="R43" s="648"/>
      <c r="S43" s="648"/>
      <c r="T43" s="648"/>
      <c r="U43" s="648"/>
      <c r="V43" s="648"/>
      <c r="W43" s="648"/>
      <c r="X43" s="648"/>
      <c r="Y43" s="648"/>
      <c r="Z43" s="648"/>
      <c r="AA43" s="648"/>
      <c r="AB43" s="428"/>
      <c r="AC43" s="428"/>
      <c r="AD43" s="457"/>
      <c r="AE43" s="458"/>
      <c r="AF43" s="464"/>
      <c r="AG43" s="465"/>
      <c r="AH43" s="465"/>
      <c r="AI43" s="465"/>
      <c r="AJ43" s="466"/>
      <c r="AK43" s="85"/>
      <c r="AL43" s="85"/>
    </row>
    <row r="44" spans="1:53" ht="22.5" customHeight="1">
      <c r="B44" s="582" t="s">
        <v>627</v>
      </c>
      <c r="C44" s="583"/>
      <c r="D44" s="583"/>
      <c r="E44" s="584"/>
      <c r="F44" s="508">
        <v>3</v>
      </c>
      <c r="G44" s="509"/>
      <c r="H44" s="608" t="s">
        <v>628</v>
      </c>
      <c r="I44" s="609"/>
      <c r="J44" s="609"/>
      <c r="K44" s="609"/>
      <c r="L44" s="609"/>
      <c r="M44" s="609"/>
      <c r="N44" s="609"/>
      <c r="O44" s="609"/>
      <c r="P44" s="609"/>
      <c r="Q44" s="609"/>
      <c r="R44" s="609"/>
      <c r="S44" s="609"/>
      <c r="T44" s="609"/>
      <c r="U44" s="609"/>
      <c r="V44" s="609"/>
      <c r="W44" s="609"/>
      <c r="X44" s="609"/>
      <c r="Y44" s="609"/>
      <c r="Z44" s="609"/>
      <c r="AA44" s="609"/>
      <c r="AB44" s="525"/>
      <c r="AC44" s="525"/>
      <c r="AD44" s="422" t="s">
        <v>138</v>
      </c>
      <c r="AE44" s="423"/>
      <c r="AF44" s="564"/>
      <c r="AG44" s="528"/>
      <c r="AH44" s="528"/>
      <c r="AI44" s="528"/>
      <c r="AJ44" s="565"/>
      <c r="AK44" s="85"/>
      <c r="AL44" s="85"/>
    </row>
    <row r="45" spans="1:53" ht="22.5" customHeight="1">
      <c r="B45" s="362" t="s">
        <v>629</v>
      </c>
      <c r="C45" s="363"/>
      <c r="D45" s="363"/>
      <c r="E45" s="364"/>
      <c r="F45" s="371">
        <v>4</v>
      </c>
      <c r="G45" s="372"/>
      <c r="H45" s="403" t="s">
        <v>630</v>
      </c>
      <c r="I45" s="404"/>
      <c r="J45" s="404"/>
      <c r="K45" s="404"/>
      <c r="L45" s="404"/>
      <c r="M45" s="404"/>
      <c r="N45" s="404"/>
      <c r="O45" s="404"/>
      <c r="P45" s="404"/>
      <c r="Q45" s="404"/>
      <c r="R45" s="404"/>
      <c r="S45" s="638" t="s">
        <v>631</v>
      </c>
      <c r="T45" s="639"/>
      <c r="U45" s="639"/>
      <c r="V45" s="639"/>
      <c r="W45" s="639"/>
      <c r="X45" s="639"/>
      <c r="Y45" s="639"/>
      <c r="Z45" s="639"/>
      <c r="AA45" s="639"/>
      <c r="AB45" s="639"/>
      <c r="AC45" s="403"/>
      <c r="AD45" s="457" t="s">
        <v>439</v>
      </c>
      <c r="AE45" s="458"/>
      <c r="AF45" s="435"/>
      <c r="AG45" s="436"/>
      <c r="AH45" s="436"/>
      <c r="AI45" s="436"/>
      <c r="AJ45" s="437"/>
      <c r="AK45" s="85"/>
      <c r="AL45" s="85"/>
    </row>
    <row r="46" spans="1:53" ht="22.5" customHeight="1">
      <c r="B46" s="365"/>
      <c r="C46" s="366"/>
      <c r="D46" s="366"/>
      <c r="E46" s="367"/>
      <c r="F46" s="373"/>
      <c r="G46" s="374"/>
      <c r="H46" s="371" t="s">
        <v>186</v>
      </c>
      <c r="I46" s="396" t="s">
        <v>679</v>
      </c>
      <c r="J46" s="396"/>
      <c r="K46" s="396"/>
      <c r="L46" s="396"/>
      <c r="M46" s="396"/>
      <c r="N46" s="396"/>
      <c r="O46" s="396"/>
      <c r="P46" s="396"/>
      <c r="Q46" s="396"/>
      <c r="R46" s="640"/>
      <c r="S46" s="443" t="s">
        <v>3</v>
      </c>
      <c r="T46" s="444"/>
      <c r="U46" s="444"/>
      <c r="V46" s="444"/>
      <c r="W46" s="444"/>
      <c r="X46" s="444"/>
      <c r="Y46" s="444"/>
      <c r="Z46" s="444"/>
      <c r="AA46" s="444"/>
      <c r="AB46" s="451" t="str">
        <f>IF('M7V-spec'!AE20="○","★","")</f>
        <v/>
      </c>
      <c r="AC46" s="452"/>
      <c r="AD46" s="457"/>
      <c r="AE46" s="458"/>
      <c r="AF46" s="435"/>
      <c r="AG46" s="436"/>
      <c r="AH46" s="436"/>
      <c r="AI46" s="436"/>
      <c r="AJ46" s="437"/>
      <c r="AK46" s="85"/>
      <c r="AL46" s="85"/>
    </row>
    <row r="47" spans="1:53" ht="22.5" customHeight="1">
      <c r="B47" s="365"/>
      <c r="C47" s="366"/>
      <c r="D47" s="366"/>
      <c r="E47" s="367"/>
      <c r="F47" s="373"/>
      <c r="G47" s="374"/>
      <c r="H47" s="447"/>
      <c r="I47" s="441" t="s">
        <v>680</v>
      </c>
      <c r="J47" s="441"/>
      <c r="K47" s="441"/>
      <c r="L47" s="441"/>
      <c r="M47" s="441"/>
      <c r="N47" s="441"/>
      <c r="O47" s="441"/>
      <c r="P47" s="441"/>
      <c r="Q47" s="441"/>
      <c r="R47" s="442"/>
      <c r="S47" s="445"/>
      <c r="T47" s="446"/>
      <c r="U47" s="446"/>
      <c r="V47" s="446"/>
      <c r="W47" s="446"/>
      <c r="X47" s="446"/>
      <c r="Y47" s="446"/>
      <c r="Z47" s="446"/>
      <c r="AA47" s="446"/>
      <c r="AB47" s="453"/>
      <c r="AC47" s="454"/>
      <c r="AD47" s="457"/>
      <c r="AE47" s="458"/>
      <c r="AF47" s="435"/>
      <c r="AG47" s="436"/>
      <c r="AH47" s="436"/>
      <c r="AI47" s="436"/>
      <c r="AJ47" s="437"/>
      <c r="AK47" s="85"/>
      <c r="AL47" s="85"/>
    </row>
    <row r="48" spans="1:53" ht="22.5" customHeight="1">
      <c r="B48" s="365"/>
      <c r="C48" s="366"/>
      <c r="D48" s="366"/>
      <c r="E48" s="367"/>
      <c r="F48" s="373"/>
      <c r="G48" s="374"/>
      <c r="H48" s="448" t="s">
        <v>235</v>
      </c>
      <c r="I48" s="641" t="s">
        <v>679</v>
      </c>
      <c r="J48" s="641"/>
      <c r="K48" s="641"/>
      <c r="L48" s="641"/>
      <c r="M48" s="641"/>
      <c r="N48" s="641"/>
      <c r="O48" s="641"/>
      <c r="P48" s="641"/>
      <c r="Q48" s="641"/>
      <c r="R48" s="642"/>
      <c r="S48" s="449" t="s">
        <v>632</v>
      </c>
      <c r="T48" s="450"/>
      <c r="U48" s="450"/>
      <c r="V48" s="450"/>
      <c r="W48" s="450"/>
      <c r="X48" s="450"/>
      <c r="Y48" s="450"/>
      <c r="Z48" s="450"/>
      <c r="AA48" s="450"/>
      <c r="AB48" s="455" t="str">
        <f>IF('M7V-spec'!AE21="○","★","")</f>
        <v/>
      </c>
      <c r="AC48" s="456"/>
      <c r="AD48" s="457"/>
      <c r="AE48" s="458"/>
      <c r="AF48" s="435"/>
      <c r="AG48" s="436"/>
      <c r="AH48" s="436"/>
      <c r="AI48" s="436"/>
      <c r="AJ48" s="437"/>
      <c r="AK48" s="85"/>
      <c r="AL48" s="85"/>
    </row>
    <row r="49" spans="2:57" ht="22.5" customHeight="1">
      <c r="B49" s="365"/>
      <c r="C49" s="366"/>
      <c r="D49" s="366"/>
      <c r="E49" s="367"/>
      <c r="F49" s="373"/>
      <c r="G49" s="374"/>
      <c r="H49" s="447"/>
      <c r="I49" s="441" t="s">
        <v>680</v>
      </c>
      <c r="J49" s="441"/>
      <c r="K49" s="441"/>
      <c r="L49" s="441"/>
      <c r="M49" s="441"/>
      <c r="N49" s="441"/>
      <c r="O49" s="441"/>
      <c r="P49" s="441"/>
      <c r="Q49" s="441"/>
      <c r="R49" s="442"/>
      <c r="S49" s="445"/>
      <c r="T49" s="446"/>
      <c r="U49" s="446"/>
      <c r="V49" s="446"/>
      <c r="W49" s="446"/>
      <c r="X49" s="446"/>
      <c r="Y49" s="446"/>
      <c r="Z49" s="446"/>
      <c r="AA49" s="446"/>
      <c r="AB49" s="453"/>
      <c r="AC49" s="454"/>
      <c r="AD49" s="457"/>
      <c r="AE49" s="458"/>
      <c r="AF49" s="435"/>
      <c r="AG49" s="436"/>
      <c r="AH49" s="436"/>
      <c r="AI49" s="436"/>
      <c r="AJ49" s="437"/>
      <c r="AK49" s="85"/>
      <c r="AL49" s="85"/>
    </row>
    <row r="50" spans="2:57" ht="22.5" customHeight="1">
      <c r="B50" s="365"/>
      <c r="C50" s="366"/>
      <c r="D50" s="366"/>
      <c r="E50" s="367"/>
      <c r="F50" s="373"/>
      <c r="G50" s="374"/>
      <c r="H50" s="74" t="s">
        <v>236</v>
      </c>
      <c r="I50" s="558" t="s">
        <v>633</v>
      </c>
      <c r="J50" s="558"/>
      <c r="K50" s="558"/>
      <c r="L50" s="558"/>
      <c r="M50" s="558"/>
      <c r="N50" s="558"/>
      <c r="O50" s="558"/>
      <c r="P50" s="558"/>
      <c r="Q50" s="558"/>
      <c r="R50" s="559"/>
      <c r="S50" s="570" t="s">
        <v>3</v>
      </c>
      <c r="T50" s="378"/>
      <c r="U50" s="378"/>
      <c r="V50" s="378"/>
      <c r="W50" s="378"/>
      <c r="X50" s="378"/>
      <c r="Y50" s="378"/>
      <c r="Z50" s="378"/>
      <c r="AA50" s="378"/>
      <c r="AB50" s="461" t="str">
        <f>IF('M7V-spec'!AE22="○","★","")</f>
        <v/>
      </c>
      <c r="AC50" s="461"/>
      <c r="AD50" s="457"/>
      <c r="AE50" s="458"/>
      <c r="AF50" s="435"/>
      <c r="AG50" s="436"/>
      <c r="AH50" s="436"/>
      <c r="AI50" s="436"/>
      <c r="AJ50" s="437"/>
      <c r="AK50" s="85"/>
      <c r="AL50" s="85"/>
    </row>
    <row r="51" spans="2:57" ht="22.5" customHeight="1">
      <c r="B51" s="365"/>
      <c r="C51" s="366"/>
      <c r="D51" s="366"/>
      <c r="E51" s="367"/>
      <c r="F51" s="373"/>
      <c r="G51" s="374"/>
      <c r="H51" s="74" t="s">
        <v>237</v>
      </c>
      <c r="I51" s="558" t="s">
        <v>633</v>
      </c>
      <c r="J51" s="558"/>
      <c r="K51" s="558"/>
      <c r="L51" s="558"/>
      <c r="M51" s="558"/>
      <c r="N51" s="558"/>
      <c r="O51" s="558"/>
      <c r="P51" s="558"/>
      <c r="Q51" s="558"/>
      <c r="R51" s="559"/>
      <c r="S51" s="570" t="s">
        <v>632</v>
      </c>
      <c r="T51" s="378"/>
      <c r="U51" s="378"/>
      <c r="V51" s="378"/>
      <c r="W51" s="378"/>
      <c r="X51" s="378"/>
      <c r="Y51" s="378"/>
      <c r="Z51" s="378"/>
      <c r="AA51" s="378"/>
      <c r="AB51" s="461" t="str">
        <f>IF('M7V-spec'!AE23="○","★","")</f>
        <v/>
      </c>
      <c r="AC51" s="461"/>
      <c r="AD51" s="457"/>
      <c r="AE51" s="458"/>
      <c r="AF51" s="435"/>
      <c r="AG51" s="436"/>
      <c r="AH51" s="436"/>
      <c r="AI51" s="436"/>
      <c r="AJ51" s="437"/>
      <c r="AK51" s="85"/>
      <c r="AL51" s="85"/>
    </row>
    <row r="52" spans="2:57" ht="22.5" customHeight="1">
      <c r="B52" s="365"/>
      <c r="C52" s="366"/>
      <c r="D52" s="366"/>
      <c r="E52" s="367"/>
      <c r="F52" s="373"/>
      <c r="G52" s="374"/>
      <c r="H52" s="74" t="s">
        <v>238</v>
      </c>
      <c r="I52" s="558" t="s">
        <v>681</v>
      </c>
      <c r="J52" s="558"/>
      <c r="K52" s="558"/>
      <c r="L52" s="558"/>
      <c r="M52" s="558"/>
      <c r="N52" s="558"/>
      <c r="O52" s="558"/>
      <c r="P52" s="558"/>
      <c r="Q52" s="558"/>
      <c r="R52" s="559"/>
      <c r="S52" s="570" t="s">
        <v>3</v>
      </c>
      <c r="T52" s="378"/>
      <c r="U52" s="378"/>
      <c r="V52" s="378"/>
      <c r="W52" s="378"/>
      <c r="X52" s="378"/>
      <c r="Y52" s="378"/>
      <c r="Z52" s="378"/>
      <c r="AA52" s="378"/>
      <c r="AB52" s="461" t="str">
        <f>IF('M7V-spec'!AE24="○","★","")</f>
        <v/>
      </c>
      <c r="AC52" s="461"/>
      <c r="AD52" s="457"/>
      <c r="AE52" s="458"/>
      <c r="AF52" s="435"/>
      <c r="AG52" s="436"/>
      <c r="AH52" s="436"/>
      <c r="AI52" s="436"/>
      <c r="AJ52" s="437"/>
      <c r="AK52" s="85"/>
      <c r="AL52" s="85"/>
    </row>
    <row r="53" spans="2:57" ht="22.5" customHeight="1">
      <c r="B53" s="368"/>
      <c r="C53" s="369"/>
      <c r="D53" s="369"/>
      <c r="E53" s="370"/>
      <c r="F53" s="375"/>
      <c r="G53" s="376"/>
      <c r="H53" s="75" t="s">
        <v>428</v>
      </c>
      <c r="I53" s="560" t="s">
        <v>681</v>
      </c>
      <c r="J53" s="560"/>
      <c r="K53" s="560"/>
      <c r="L53" s="560"/>
      <c r="M53" s="560"/>
      <c r="N53" s="560"/>
      <c r="O53" s="560"/>
      <c r="P53" s="560"/>
      <c r="Q53" s="560"/>
      <c r="R53" s="561"/>
      <c r="S53" s="511" t="s">
        <v>632</v>
      </c>
      <c r="T53" s="380"/>
      <c r="U53" s="380"/>
      <c r="V53" s="380"/>
      <c r="W53" s="380"/>
      <c r="X53" s="380"/>
      <c r="Y53" s="380"/>
      <c r="Z53" s="380"/>
      <c r="AA53" s="380"/>
      <c r="AB53" s="401" t="str">
        <f>IF('M7V-spec'!AE25="○","★","")</f>
        <v/>
      </c>
      <c r="AC53" s="401"/>
      <c r="AD53" s="457"/>
      <c r="AE53" s="458"/>
      <c r="AF53" s="435"/>
      <c r="AG53" s="436"/>
      <c r="AH53" s="436"/>
      <c r="AI53" s="436"/>
      <c r="AJ53" s="437"/>
      <c r="AK53" s="85"/>
      <c r="AL53" s="85"/>
    </row>
    <row r="54" spans="2:57" ht="22.5" customHeight="1">
      <c r="B54" s="362" t="s">
        <v>634</v>
      </c>
      <c r="C54" s="363"/>
      <c r="D54" s="363"/>
      <c r="E54" s="364"/>
      <c r="F54" s="371">
        <v>5</v>
      </c>
      <c r="G54" s="372"/>
      <c r="H54" s="403" t="s">
        <v>635</v>
      </c>
      <c r="I54" s="404"/>
      <c r="J54" s="404"/>
      <c r="K54" s="404"/>
      <c r="L54" s="404"/>
      <c r="M54" s="404"/>
      <c r="N54" s="404"/>
      <c r="O54" s="404"/>
      <c r="P54" s="404"/>
      <c r="Q54" s="404"/>
      <c r="R54" s="405"/>
      <c r="S54" s="492" t="s">
        <v>636</v>
      </c>
      <c r="T54" s="404"/>
      <c r="U54" s="404"/>
      <c r="V54" s="404"/>
      <c r="W54" s="404"/>
      <c r="X54" s="404"/>
      <c r="Y54" s="404"/>
      <c r="Z54" s="404"/>
      <c r="AA54" s="404"/>
      <c r="AB54" s="404"/>
      <c r="AC54" s="404"/>
      <c r="AD54" s="457">
        <v>1</v>
      </c>
      <c r="AE54" s="458"/>
      <c r="AF54" s="435"/>
      <c r="AG54" s="436"/>
      <c r="AH54" s="436"/>
      <c r="AI54" s="436"/>
      <c r="AJ54" s="437"/>
      <c r="AK54" s="85"/>
      <c r="AL54" s="85"/>
    </row>
    <row r="55" spans="2:57" ht="22.5" customHeight="1">
      <c r="B55" s="365"/>
      <c r="C55" s="366"/>
      <c r="D55" s="366"/>
      <c r="E55" s="367"/>
      <c r="F55" s="373"/>
      <c r="G55" s="374"/>
      <c r="H55" s="489" t="s">
        <v>570</v>
      </c>
      <c r="I55" s="490"/>
      <c r="J55" s="490"/>
      <c r="K55" s="490"/>
      <c r="L55" s="490"/>
      <c r="M55" s="490"/>
      <c r="N55" s="490"/>
      <c r="O55" s="490"/>
      <c r="P55" s="490"/>
      <c r="Q55" s="490"/>
      <c r="R55" s="562"/>
      <c r="S55" s="510" t="s">
        <v>175</v>
      </c>
      <c r="T55" s="490"/>
      <c r="U55" s="490"/>
      <c r="V55" s="490"/>
      <c r="W55" s="490"/>
      <c r="X55" s="490"/>
      <c r="Y55" s="490"/>
      <c r="Z55" s="490"/>
      <c r="AA55" s="490"/>
      <c r="AB55" s="488" t="str">
        <f>IF('M7V-spec'!AE29="○","★","")</f>
        <v/>
      </c>
      <c r="AC55" s="488"/>
      <c r="AD55" s="457"/>
      <c r="AE55" s="458"/>
      <c r="AF55" s="435"/>
      <c r="AG55" s="436"/>
      <c r="AH55" s="436"/>
      <c r="AI55" s="436"/>
      <c r="AJ55" s="437"/>
      <c r="AK55" s="85"/>
      <c r="AL55" s="85"/>
    </row>
    <row r="56" spans="2:57" ht="22.5" customHeight="1">
      <c r="B56" s="368"/>
      <c r="C56" s="369"/>
      <c r="D56" s="369"/>
      <c r="E56" s="370"/>
      <c r="F56" s="375"/>
      <c r="G56" s="376"/>
      <c r="H56" s="379" t="s">
        <v>637</v>
      </c>
      <c r="I56" s="380"/>
      <c r="J56" s="380"/>
      <c r="K56" s="380"/>
      <c r="L56" s="380"/>
      <c r="M56" s="380"/>
      <c r="N56" s="380"/>
      <c r="O56" s="380"/>
      <c r="P56" s="380"/>
      <c r="Q56" s="380"/>
      <c r="R56" s="563"/>
      <c r="S56" s="511" t="s">
        <v>638</v>
      </c>
      <c r="T56" s="380"/>
      <c r="U56" s="380"/>
      <c r="V56" s="380"/>
      <c r="W56" s="380"/>
      <c r="X56" s="380"/>
      <c r="Y56" s="380"/>
      <c r="Z56" s="380"/>
      <c r="AA56" s="380"/>
      <c r="AB56" s="401" t="str">
        <f>IF('M7V-spec'!AE30="○","★","")</f>
        <v/>
      </c>
      <c r="AC56" s="401"/>
      <c r="AD56" s="457"/>
      <c r="AE56" s="458"/>
      <c r="AF56" s="435"/>
      <c r="AG56" s="436"/>
      <c r="AH56" s="436"/>
      <c r="AI56" s="436"/>
      <c r="AJ56" s="437"/>
      <c r="AK56" s="85"/>
      <c r="AL56" s="85"/>
    </row>
    <row r="57" spans="2:57" ht="22.5" customHeight="1">
      <c r="B57" s="573" t="s">
        <v>639</v>
      </c>
      <c r="C57" s="574"/>
      <c r="D57" s="574"/>
      <c r="E57" s="575"/>
      <c r="F57" s="371">
        <v>6</v>
      </c>
      <c r="G57" s="372"/>
      <c r="H57" s="489" t="s">
        <v>682</v>
      </c>
      <c r="I57" s="490"/>
      <c r="J57" s="490"/>
      <c r="K57" s="490"/>
      <c r="L57" s="490"/>
      <c r="M57" s="490"/>
      <c r="N57" s="490"/>
      <c r="O57" s="490"/>
      <c r="P57" s="490"/>
      <c r="Q57" s="490"/>
      <c r="R57" s="490"/>
      <c r="S57" s="490"/>
      <c r="T57" s="490"/>
      <c r="U57" s="490"/>
      <c r="V57" s="490"/>
      <c r="W57" s="490"/>
      <c r="X57" s="490"/>
      <c r="Y57" s="490"/>
      <c r="Z57" s="490"/>
      <c r="AA57" s="490"/>
      <c r="AB57" s="488" t="str">
        <f>IF('M7V-spec'!AE36="○","★","")</f>
        <v/>
      </c>
      <c r="AC57" s="488"/>
      <c r="AD57" s="381">
        <v>1</v>
      </c>
      <c r="AE57" s="382"/>
      <c r="AF57" s="387"/>
      <c r="AG57" s="388"/>
      <c r="AH57" s="388"/>
      <c r="AI57" s="388"/>
      <c r="AJ57" s="462"/>
      <c r="AK57" s="85"/>
      <c r="AL57" s="85"/>
      <c r="BE57" s="42"/>
    </row>
    <row r="58" spans="2:57" ht="22.5" customHeight="1">
      <c r="B58" s="576"/>
      <c r="C58" s="577"/>
      <c r="D58" s="577"/>
      <c r="E58" s="578"/>
      <c r="F58" s="373"/>
      <c r="G58" s="374"/>
      <c r="H58" s="377" t="s">
        <v>683</v>
      </c>
      <c r="I58" s="378"/>
      <c r="J58" s="378"/>
      <c r="K58" s="378"/>
      <c r="L58" s="378"/>
      <c r="M58" s="378"/>
      <c r="N58" s="378"/>
      <c r="O58" s="378"/>
      <c r="P58" s="378"/>
      <c r="Q58" s="378"/>
      <c r="R58" s="378"/>
      <c r="S58" s="378"/>
      <c r="T58" s="378"/>
      <c r="U58" s="378"/>
      <c r="V58" s="378"/>
      <c r="W58" s="378"/>
      <c r="X58" s="378"/>
      <c r="Y58" s="378"/>
      <c r="Z58" s="378"/>
      <c r="AA58" s="378"/>
      <c r="AB58" s="461" t="str">
        <f>IF('M7V-spec'!AE37="○","★","")</f>
        <v/>
      </c>
      <c r="AC58" s="461"/>
      <c r="AD58" s="383"/>
      <c r="AE58" s="384"/>
      <c r="AF58" s="390"/>
      <c r="AG58" s="391"/>
      <c r="AH58" s="391"/>
      <c r="AI58" s="391"/>
      <c r="AJ58" s="463"/>
      <c r="AK58" s="85"/>
      <c r="AL58" s="85"/>
      <c r="BE58" s="42"/>
    </row>
    <row r="59" spans="2:57" ht="22.5" customHeight="1">
      <c r="B59" s="576"/>
      <c r="C59" s="577"/>
      <c r="D59" s="577"/>
      <c r="E59" s="578"/>
      <c r="F59" s="373"/>
      <c r="G59" s="374"/>
      <c r="H59" s="377" t="s">
        <v>684</v>
      </c>
      <c r="I59" s="378"/>
      <c r="J59" s="378"/>
      <c r="K59" s="378"/>
      <c r="L59" s="378"/>
      <c r="M59" s="378"/>
      <c r="N59" s="378"/>
      <c r="O59" s="378"/>
      <c r="P59" s="378"/>
      <c r="Q59" s="378"/>
      <c r="R59" s="378"/>
      <c r="S59" s="378"/>
      <c r="T59" s="378"/>
      <c r="U59" s="378"/>
      <c r="V59" s="378"/>
      <c r="W59" s="378"/>
      <c r="X59" s="378"/>
      <c r="Y59" s="378"/>
      <c r="Z59" s="378"/>
      <c r="AA59" s="378"/>
      <c r="AB59" s="461" t="str">
        <f>IF('M7V-spec'!AE38="○","★","")</f>
        <v/>
      </c>
      <c r="AC59" s="461"/>
      <c r="AD59" s="383"/>
      <c r="AE59" s="384"/>
      <c r="AF59" s="390"/>
      <c r="AG59" s="391"/>
      <c r="AH59" s="391"/>
      <c r="AI59" s="391"/>
      <c r="AJ59" s="463"/>
      <c r="AK59" s="85"/>
      <c r="AL59" s="85"/>
      <c r="BE59" s="42"/>
    </row>
    <row r="60" spans="2:57" ht="22.5" customHeight="1">
      <c r="B60" s="576"/>
      <c r="C60" s="577"/>
      <c r="D60" s="577"/>
      <c r="E60" s="578"/>
      <c r="F60" s="373"/>
      <c r="G60" s="374"/>
      <c r="H60" s="377" t="s">
        <v>685</v>
      </c>
      <c r="I60" s="378"/>
      <c r="J60" s="378"/>
      <c r="K60" s="378"/>
      <c r="L60" s="378"/>
      <c r="M60" s="378"/>
      <c r="N60" s="378"/>
      <c r="O60" s="378"/>
      <c r="P60" s="378"/>
      <c r="Q60" s="378"/>
      <c r="R60" s="378"/>
      <c r="S60" s="378"/>
      <c r="T60" s="378"/>
      <c r="U60" s="378"/>
      <c r="V60" s="378"/>
      <c r="W60" s="378"/>
      <c r="X60" s="378"/>
      <c r="Y60" s="378"/>
      <c r="Z60" s="378"/>
      <c r="AA60" s="378"/>
      <c r="AB60" s="461" t="str">
        <f>IF('M7V-spec'!AE39="○","★","")</f>
        <v/>
      </c>
      <c r="AC60" s="461"/>
      <c r="AD60" s="383"/>
      <c r="AE60" s="384"/>
      <c r="AF60" s="390"/>
      <c r="AG60" s="391"/>
      <c r="AH60" s="391"/>
      <c r="AI60" s="391"/>
      <c r="AJ60" s="463"/>
      <c r="AK60" s="85"/>
      <c r="AL60" s="85"/>
      <c r="BE60" s="42"/>
    </row>
    <row r="61" spans="2:57" ht="22.5" customHeight="1">
      <c r="B61" s="576"/>
      <c r="C61" s="577"/>
      <c r="D61" s="577"/>
      <c r="E61" s="578"/>
      <c r="F61" s="373"/>
      <c r="G61" s="374"/>
      <c r="H61" s="377" t="s">
        <v>686</v>
      </c>
      <c r="I61" s="378"/>
      <c r="J61" s="378"/>
      <c r="K61" s="378"/>
      <c r="L61" s="378"/>
      <c r="M61" s="378"/>
      <c r="N61" s="378"/>
      <c r="O61" s="378"/>
      <c r="P61" s="378"/>
      <c r="Q61" s="378"/>
      <c r="R61" s="378"/>
      <c r="S61" s="378"/>
      <c r="T61" s="378"/>
      <c r="U61" s="378"/>
      <c r="V61" s="378"/>
      <c r="W61" s="378"/>
      <c r="X61" s="378"/>
      <c r="Y61" s="378"/>
      <c r="Z61" s="378"/>
      <c r="AA61" s="378"/>
      <c r="AB61" s="461" t="str">
        <f>IF('M7V-spec'!AE40="○","★","")</f>
        <v/>
      </c>
      <c r="AC61" s="461"/>
      <c r="AD61" s="383"/>
      <c r="AE61" s="384"/>
      <c r="AF61" s="390"/>
      <c r="AG61" s="391"/>
      <c r="AH61" s="391"/>
      <c r="AI61" s="391"/>
      <c r="AJ61" s="463"/>
      <c r="AK61" s="85"/>
      <c r="AL61" s="85"/>
      <c r="BE61" s="42"/>
    </row>
    <row r="62" spans="2:57" ht="22.5" customHeight="1">
      <c r="B62" s="576"/>
      <c r="C62" s="577"/>
      <c r="D62" s="577"/>
      <c r="E62" s="578"/>
      <c r="F62" s="373"/>
      <c r="G62" s="374"/>
      <c r="H62" s="377" t="s">
        <v>687</v>
      </c>
      <c r="I62" s="378"/>
      <c r="J62" s="378"/>
      <c r="K62" s="378"/>
      <c r="L62" s="378"/>
      <c r="M62" s="378"/>
      <c r="N62" s="378"/>
      <c r="O62" s="378"/>
      <c r="P62" s="378"/>
      <c r="Q62" s="378"/>
      <c r="R62" s="378"/>
      <c r="S62" s="378"/>
      <c r="T62" s="378"/>
      <c r="U62" s="378"/>
      <c r="V62" s="378"/>
      <c r="W62" s="378"/>
      <c r="X62" s="378"/>
      <c r="Y62" s="378"/>
      <c r="Z62" s="378"/>
      <c r="AA62" s="378"/>
      <c r="AB62" s="461" t="str">
        <f>IF('M7V-spec'!AE41="○","★","")</f>
        <v/>
      </c>
      <c r="AC62" s="461"/>
      <c r="AD62" s="383"/>
      <c r="AE62" s="384"/>
      <c r="AF62" s="390"/>
      <c r="AG62" s="391"/>
      <c r="AH62" s="391"/>
      <c r="AI62" s="391"/>
      <c r="AJ62" s="463"/>
      <c r="AK62" s="85"/>
      <c r="AL62" s="85"/>
    </row>
    <row r="63" spans="2:57" ht="22.5" customHeight="1">
      <c r="B63" s="576"/>
      <c r="C63" s="577"/>
      <c r="D63" s="577"/>
      <c r="E63" s="578"/>
      <c r="F63" s="373"/>
      <c r="G63" s="374"/>
      <c r="H63" s="377" t="s">
        <v>688</v>
      </c>
      <c r="I63" s="378"/>
      <c r="J63" s="378"/>
      <c r="K63" s="378"/>
      <c r="L63" s="378"/>
      <c r="M63" s="378"/>
      <c r="N63" s="378"/>
      <c r="O63" s="378"/>
      <c r="P63" s="378"/>
      <c r="Q63" s="378"/>
      <c r="R63" s="378"/>
      <c r="S63" s="378"/>
      <c r="T63" s="378"/>
      <c r="U63" s="378"/>
      <c r="V63" s="378"/>
      <c r="W63" s="378"/>
      <c r="X63" s="378"/>
      <c r="Y63" s="378"/>
      <c r="Z63" s="378"/>
      <c r="AA63" s="378"/>
      <c r="AB63" s="461" t="str">
        <f>IF('M7V-spec'!AE42="○","★","")</f>
        <v/>
      </c>
      <c r="AC63" s="461"/>
      <c r="AD63" s="383"/>
      <c r="AE63" s="384"/>
      <c r="AF63" s="390"/>
      <c r="AG63" s="391"/>
      <c r="AH63" s="391"/>
      <c r="AI63" s="391"/>
      <c r="AJ63" s="463"/>
      <c r="AK63" s="85"/>
      <c r="AL63" s="85"/>
    </row>
    <row r="64" spans="2:57" ht="22.5" customHeight="1">
      <c r="B64" s="576"/>
      <c r="C64" s="577"/>
      <c r="D64" s="577"/>
      <c r="E64" s="578"/>
      <c r="F64" s="373"/>
      <c r="G64" s="374"/>
      <c r="H64" s="377" t="s">
        <v>689</v>
      </c>
      <c r="I64" s="378"/>
      <c r="J64" s="378"/>
      <c r="K64" s="378"/>
      <c r="L64" s="378"/>
      <c r="M64" s="378"/>
      <c r="N64" s="378"/>
      <c r="O64" s="378"/>
      <c r="P64" s="378"/>
      <c r="Q64" s="378"/>
      <c r="R64" s="378"/>
      <c r="S64" s="378"/>
      <c r="T64" s="378"/>
      <c r="U64" s="378"/>
      <c r="V64" s="378"/>
      <c r="W64" s="378"/>
      <c r="X64" s="378"/>
      <c r="Y64" s="378"/>
      <c r="Z64" s="378"/>
      <c r="AA64" s="378"/>
      <c r="AB64" s="461" t="str">
        <f>IF('M7V-spec'!AE43="○","★","")</f>
        <v/>
      </c>
      <c r="AC64" s="461"/>
      <c r="AD64" s="383"/>
      <c r="AE64" s="384"/>
      <c r="AF64" s="469" t="str">
        <f>IF('M7V-spec'!AI20="×","Please check the combination availability of the code at [4] [5] [6].","")</f>
        <v/>
      </c>
      <c r="AG64" s="470"/>
      <c r="AH64" s="470"/>
      <c r="AI64" s="470"/>
      <c r="AJ64" s="471"/>
      <c r="AK64" s="85"/>
      <c r="AL64" s="85"/>
    </row>
    <row r="65" spans="2:53" ht="22.5" customHeight="1">
      <c r="B65" s="579"/>
      <c r="C65" s="580"/>
      <c r="D65" s="580"/>
      <c r="E65" s="581"/>
      <c r="F65" s="375"/>
      <c r="G65" s="376"/>
      <c r="H65" s="379" t="s">
        <v>690</v>
      </c>
      <c r="I65" s="380"/>
      <c r="J65" s="380"/>
      <c r="K65" s="380"/>
      <c r="L65" s="380"/>
      <c r="M65" s="380"/>
      <c r="N65" s="380"/>
      <c r="O65" s="380"/>
      <c r="P65" s="380"/>
      <c r="Q65" s="380"/>
      <c r="R65" s="380"/>
      <c r="S65" s="380"/>
      <c r="T65" s="380"/>
      <c r="U65" s="380"/>
      <c r="V65" s="380"/>
      <c r="W65" s="380"/>
      <c r="X65" s="380"/>
      <c r="Y65" s="380"/>
      <c r="Z65" s="380"/>
      <c r="AA65" s="380"/>
      <c r="AB65" s="401" t="str">
        <f>IF('M7V-spec'!AE44="○","★","")</f>
        <v/>
      </c>
      <c r="AC65" s="401"/>
      <c r="AD65" s="385"/>
      <c r="AE65" s="386"/>
      <c r="AF65" s="472"/>
      <c r="AG65" s="473"/>
      <c r="AH65" s="473"/>
      <c r="AI65" s="473"/>
      <c r="AJ65" s="474"/>
      <c r="AK65" s="85"/>
      <c r="AL65" s="85"/>
    </row>
    <row r="66" spans="2:53" ht="22.5" customHeight="1">
      <c r="B66" s="594" t="s">
        <v>640</v>
      </c>
      <c r="C66" s="595"/>
      <c r="D66" s="595"/>
      <c r="E66" s="596"/>
      <c r="F66" s="508">
        <v>7</v>
      </c>
      <c r="G66" s="509"/>
      <c r="H66" s="70" t="s">
        <v>191</v>
      </c>
      <c r="I66" s="72">
        <f>'M7V-spec'!AI48</f>
        <v>85</v>
      </c>
      <c r="J66" s="99"/>
      <c r="K66" s="71" t="s">
        <v>187</v>
      </c>
      <c r="L66" s="72">
        <f>'M7V-spec'!AI49</f>
        <v>80</v>
      </c>
      <c r="M66" s="89"/>
      <c r="N66" s="71" t="s">
        <v>188</v>
      </c>
      <c r="O66" s="72">
        <f>'M7V-spec'!AI50</f>
        <v>75</v>
      </c>
      <c r="P66" s="89"/>
      <c r="Q66" s="71" t="s">
        <v>189</v>
      </c>
      <c r="R66" s="72">
        <f>'M7V-spec'!AI51</f>
        <v>70</v>
      </c>
      <c r="S66" s="89"/>
      <c r="T66" s="89"/>
      <c r="U66" s="79"/>
      <c r="V66" s="89"/>
      <c r="W66" s="71" t="s">
        <v>437</v>
      </c>
      <c r="X66" s="72" t="str">
        <f>'M7V-spec'!AF117&amp;" "&amp;"-"&amp;" "&amp;TEXT('M7V-spec'!AE117,"0")</f>
        <v>88.5 - 68</v>
      </c>
      <c r="Y66" s="89"/>
      <c r="Z66" s="72"/>
      <c r="AA66" s="72"/>
      <c r="AB66" s="459"/>
      <c r="AC66" s="460"/>
      <c r="AD66" s="467" t="s">
        <v>439</v>
      </c>
      <c r="AE66" s="468"/>
      <c r="AF66" s="438"/>
      <c r="AG66" s="439"/>
      <c r="AH66" s="439"/>
      <c r="AI66" s="439"/>
      <c r="AJ66" s="440"/>
      <c r="AK66" s="85"/>
      <c r="AL66" s="85"/>
    </row>
    <row r="67" spans="2:53" ht="22.5" customHeight="1">
      <c r="B67" s="594" t="s">
        <v>691</v>
      </c>
      <c r="C67" s="595"/>
      <c r="D67" s="595"/>
      <c r="E67" s="596"/>
      <c r="F67" s="508">
        <v>8</v>
      </c>
      <c r="G67" s="509"/>
      <c r="H67" s="70" t="s">
        <v>191</v>
      </c>
      <c r="I67" s="72">
        <f>'M7V-spec'!AP48</f>
        <v>51</v>
      </c>
      <c r="J67" s="99"/>
      <c r="K67" s="71" t="s">
        <v>187</v>
      </c>
      <c r="L67" s="72">
        <f>'M7V-spec'!AP49</f>
        <v>40</v>
      </c>
      <c r="M67" s="89"/>
      <c r="N67" s="71" t="s">
        <v>188</v>
      </c>
      <c r="O67" s="72">
        <f>'M7V-spec'!AP50</f>
        <v>30</v>
      </c>
      <c r="P67" s="89"/>
      <c r="Q67" s="71" t="s">
        <v>189</v>
      </c>
      <c r="R67" s="72" t="str">
        <f>'M7V-spec'!AP51</f>
        <v>-</v>
      </c>
      <c r="S67" s="89"/>
      <c r="T67" s="71" t="s">
        <v>190</v>
      </c>
      <c r="U67" s="72" t="str">
        <f>'M7V-spec'!AP52</f>
        <v>-</v>
      </c>
      <c r="V67" s="89"/>
      <c r="W67" s="71" t="s">
        <v>437</v>
      </c>
      <c r="X67" s="72" t="str">
        <f>TEXT('M7V-spec'!AH117,"0")&amp;" "&amp;"-"&amp;" "&amp;TEXT('M7V-spec'!AG117,"0")</f>
        <v>68 - 0</v>
      </c>
      <c r="Y67" s="89"/>
      <c r="Z67" s="72"/>
      <c r="AA67" s="72"/>
      <c r="AB67" s="459"/>
      <c r="AC67" s="460"/>
      <c r="AD67" s="467" t="s">
        <v>439</v>
      </c>
      <c r="AE67" s="468"/>
      <c r="AF67" s="438"/>
      <c r="AG67" s="439"/>
      <c r="AH67" s="439"/>
      <c r="AI67" s="439"/>
      <c r="AJ67" s="440"/>
      <c r="AK67" s="85"/>
      <c r="AL67" s="85"/>
    </row>
    <row r="68" spans="2:53" ht="22.5" customHeight="1">
      <c r="B68" s="573" t="s">
        <v>641</v>
      </c>
      <c r="C68" s="574"/>
      <c r="D68" s="574"/>
      <c r="E68" s="575"/>
      <c r="F68" s="371">
        <v>9</v>
      </c>
      <c r="G68" s="372"/>
      <c r="H68" s="489" t="s">
        <v>692</v>
      </c>
      <c r="I68" s="490"/>
      <c r="J68" s="490"/>
      <c r="K68" s="490"/>
      <c r="L68" s="490"/>
      <c r="M68" s="490"/>
      <c r="N68" s="490"/>
      <c r="O68" s="490"/>
      <c r="P68" s="490"/>
      <c r="Q68" s="490"/>
      <c r="R68" s="490"/>
      <c r="S68" s="490"/>
      <c r="T68" s="490"/>
      <c r="U68" s="490"/>
      <c r="V68" s="490"/>
      <c r="W68" s="490"/>
      <c r="X68" s="490"/>
      <c r="Y68" s="490"/>
      <c r="Z68" s="490"/>
      <c r="AA68" s="490"/>
      <c r="AB68" s="488"/>
      <c r="AC68" s="488"/>
      <c r="AD68" s="381">
        <v>1</v>
      </c>
      <c r="AE68" s="382"/>
      <c r="AF68" s="387"/>
      <c r="AG68" s="388"/>
      <c r="AH68" s="388"/>
      <c r="AI68" s="388"/>
      <c r="AJ68" s="462"/>
      <c r="AK68" s="85"/>
      <c r="AL68" s="85"/>
    </row>
    <row r="69" spans="2:53" ht="22.5" customHeight="1">
      <c r="B69" s="576"/>
      <c r="C69" s="577"/>
      <c r="D69" s="577"/>
      <c r="E69" s="578"/>
      <c r="F69" s="373"/>
      <c r="G69" s="374"/>
      <c r="H69" s="377" t="s">
        <v>693</v>
      </c>
      <c r="I69" s="378"/>
      <c r="J69" s="378"/>
      <c r="K69" s="378"/>
      <c r="L69" s="378"/>
      <c r="M69" s="378"/>
      <c r="N69" s="378"/>
      <c r="O69" s="378"/>
      <c r="P69" s="378"/>
      <c r="Q69" s="378"/>
      <c r="R69" s="378"/>
      <c r="S69" s="378"/>
      <c r="T69" s="378"/>
      <c r="U69" s="378"/>
      <c r="V69" s="378"/>
      <c r="W69" s="378"/>
      <c r="X69" s="378"/>
      <c r="Y69" s="378"/>
      <c r="Z69" s="378"/>
      <c r="AA69" s="378"/>
      <c r="AB69" s="461"/>
      <c r="AC69" s="461"/>
      <c r="AD69" s="383"/>
      <c r="AE69" s="384"/>
      <c r="AF69" s="390"/>
      <c r="AG69" s="391"/>
      <c r="AH69" s="391"/>
      <c r="AI69" s="391"/>
      <c r="AJ69" s="463"/>
      <c r="AK69" s="85"/>
      <c r="AL69" s="85"/>
    </row>
    <row r="70" spans="2:53" ht="22.5" customHeight="1">
      <c r="B70" s="579"/>
      <c r="C70" s="580"/>
      <c r="D70" s="580"/>
      <c r="E70" s="581"/>
      <c r="F70" s="375"/>
      <c r="G70" s="376"/>
      <c r="H70" s="610" t="s">
        <v>642</v>
      </c>
      <c r="I70" s="611"/>
      <c r="J70" s="611"/>
      <c r="K70" s="611"/>
      <c r="L70" s="611"/>
      <c r="M70" s="611"/>
      <c r="N70" s="611"/>
      <c r="O70" s="611"/>
      <c r="P70" s="611"/>
      <c r="Q70" s="611"/>
      <c r="R70" s="611"/>
      <c r="S70" s="611"/>
      <c r="T70" s="611"/>
      <c r="U70" s="611"/>
      <c r="V70" s="611"/>
      <c r="W70" s="611"/>
      <c r="X70" s="611"/>
      <c r="Y70" s="611"/>
      <c r="Z70" s="611"/>
      <c r="AA70" s="611"/>
      <c r="AB70" s="401"/>
      <c r="AC70" s="401"/>
      <c r="AD70" s="385"/>
      <c r="AE70" s="386"/>
      <c r="AF70" s="464"/>
      <c r="AG70" s="465"/>
      <c r="AH70" s="465"/>
      <c r="AI70" s="465"/>
      <c r="AJ70" s="466"/>
      <c r="AK70" s="85"/>
      <c r="AL70" s="85"/>
    </row>
    <row r="71" spans="2:53" ht="22.5" customHeight="1">
      <c r="B71" s="362" t="s">
        <v>694</v>
      </c>
      <c r="C71" s="363"/>
      <c r="D71" s="363"/>
      <c r="E71" s="364"/>
      <c r="F71" s="371">
        <v>10</v>
      </c>
      <c r="G71" s="372"/>
      <c r="H71" s="372" t="s">
        <v>6</v>
      </c>
      <c r="I71" s="395" t="s">
        <v>695</v>
      </c>
      <c r="J71" s="396"/>
      <c r="K71" s="396"/>
      <c r="L71" s="396"/>
      <c r="M71" s="397"/>
      <c r="N71" s="489" t="s">
        <v>696</v>
      </c>
      <c r="O71" s="490"/>
      <c r="P71" s="490"/>
      <c r="Q71" s="490"/>
      <c r="R71" s="490"/>
      <c r="S71" s="490"/>
      <c r="T71" s="490"/>
      <c r="U71" s="490"/>
      <c r="V71" s="490"/>
      <c r="W71" s="490"/>
      <c r="X71" s="490"/>
      <c r="Y71" s="490"/>
      <c r="Z71" s="490"/>
      <c r="AA71" s="490"/>
      <c r="AB71" s="488"/>
      <c r="AC71" s="488"/>
      <c r="AD71" s="381" t="s">
        <v>113</v>
      </c>
      <c r="AE71" s="382"/>
      <c r="AF71" s="387"/>
      <c r="AG71" s="388"/>
      <c r="AH71" s="388"/>
      <c r="AI71" s="388"/>
      <c r="AJ71" s="389"/>
      <c r="AK71" s="85"/>
      <c r="AL71" s="85"/>
    </row>
    <row r="72" spans="2:53" ht="22.5" customHeight="1">
      <c r="B72" s="365"/>
      <c r="C72" s="366"/>
      <c r="D72" s="366"/>
      <c r="E72" s="367"/>
      <c r="F72" s="373"/>
      <c r="G72" s="374"/>
      <c r="H72" s="374"/>
      <c r="I72" s="398"/>
      <c r="J72" s="399"/>
      <c r="K72" s="399"/>
      <c r="L72" s="399"/>
      <c r="M72" s="400"/>
      <c r="N72" s="379" t="s">
        <v>697</v>
      </c>
      <c r="O72" s="380"/>
      <c r="P72" s="380"/>
      <c r="Q72" s="380"/>
      <c r="R72" s="380"/>
      <c r="S72" s="380"/>
      <c r="T72" s="380"/>
      <c r="U72" s="380"/>
      <c r="V72" s="380"/>
      <c r="W72" s="380"/>
      <c r="X72" s="380"/>
      <c r="Y72" s="380"/>
      <c r="Z72" s="380"/>
      <c r="AA72" s="380"/>
      <c r="AB72" s="401"/>
      <c r="AC72" s="401"/>
      <c r="AD72" s="383"/>
      <c r="AE72" s="384"/>
      <c r="AF72" s="390"/>
      <c r="AG72" s="391"/>
      <c r="AH72" s="391"/>
      <c r="AI72" s="391"/>
      <c r="AJ72" s="392"/>
      <c r="AK72" s="85"/>
      <c r="AL72" s="85"/>
    </row>
    <row r="73" spans="2:53" ht="22.5" customHeight="1">
      <c r="B73" s="365"/>
      <c r="C73" s="366"/>
      <c r="D73" s="366"/>
      <c r="E73" s="367"/>
      <c r="F73" s="373"/>
      <c r="G73" s="374"/>
      <c r="H73" s="393" t="s">
        <v>176</v>
      </c>
      <c r="I73" s="395" t="s">
        <v>698</v>
      </c>
      <c r="J73" s="396"/>
      <c r="K73" s="396"/>
      <c r="L73" s="396"/>
      <c r="M73" s="397"/>
      <c r="N73" s="489" t="s">
        <v>699</v>
      </c>
      <c r="O73" s="490"/>
      <c r="P73" s="490"/>
      <c r="Q73" s="490"/>
      <c r="R73" s="490"/>
      <c r="S73" s="490"/>
      <c r="T73" s="490"/>
      <c r="U73" s="490"/>
      <c r="V73" s="490"/>
      <c r="W73" s="490"/>
      <c r="X73" s="490"/>
      <c r="Y73" s="490"/>
      <c r="Z73" s="490"/>
      <c r="AA73" s="490"/>
      <c r="AB73" s="488"/>
      <c r="AC73" s="566"/>
      <c r="AD73" s="383"/>
      <c r="AE73" s="384"/>
      <c r="AF73" s="390"/>
      <c r="AG73" s="391"/>
      <c r="AH73" s="391"/>
      <c r="AI73" s="391"/>
      <c r="AJ73" s="392"/>
      <c r="AK73" s="85"/>
      <c r="AL73" s="85"/>
    </row>
    <row r="74" spans="2:53" ht="22.5" customHeight="1">
      <c r="B74" s="365"/>
      <c r="C74" s="366"/>
      <c r="D74" s="366"/>
      <c r="E74" s="367"/>
      <c r="F74" s="373"/>
      <c r="G74" s="374"/>
      <c r="H74" s="394"/>
      <c r="I74" s="398"/>
      <c r="J74" s="399"/>
      <c r="K74" s="399"/>
      <c r="L74" s="399"/>
      <c r="M74" s="400"/>
      <c r="N74" s="379" t="s">
        <v>785</v>
      </c>
      <c r="O74" s="380"/>
      <c r="P74" s="380"/>
      <c r="Q74" s="380"/>
      <c r="R74" s="380"/>
      <c r="S74" s="380"/>
      <c r="T74" s="380"/>
      <c r="U74" s="380"/>
      <c r="V74" s="380"/>
      <c r="W74" s="380"/>
      <c r="X74" s="380"/>
      <c r="Y74" s="380"/>
      <c r="Z74" s="380"/>
      <c r="AA74" s="380"/>
      <c r="AB74" s="401"/>
      <c r="AC74" s="402"/>
      <c r="AD74" s="383"/>
      <c r="AE74" s="384"/>
      <c r="AF74" s="390"/>
      <c r="AG74" s="391"/>
      <c r="AH74" s="391"/>
      <c r="AI74" s="391"/>
      <c r="AJ74" s="392"/>
      <c r="AK74" s="85"/>
      <c r="AL74" s="85"/>
      <c r="AM74" s="287"/>
      <c r="AN74" s="287"/>
      <c r="AO74" s="287"/>
      <c r="AP74" s="287"/>
      <c r="AQ74" s="287"/>
      <c r="AR74" s="287"/>
      <c r="AS74" s="287"/>
      <c r="AT74" s="287"/>
      <c r="AU74" s="287"/>
      <c r="AV74" s="287"/>
      <c r="AW74" s="287"/>
      <c r="AX74" s="287"/>
      <c r="AY74" s="287"/>
      <c r="AZ74" s="287"/>
      <c r="BA74" s="287"/>
    </row>
    <row r="75" spans="2:53" ht="22.5" customHeight="1">
      <c r="B75" s="365"/>
      <c r="C75" s="366"/>
      <c r="D75" s="366"/>
      <c r="E75" s="367"/>
      <c r="F75" s="373"/>
      <c r="G75" s="374"/>
      <c r="H75" s="372" t="s">
        <v>139</v>
      </c>
      <c r="I75" s="395" t="s">
        <v>70</v>
      </c>
      <c r="J75" s="396"/>
      <c r="K75" s="396"/>
      <c r="L75" s="396"/>
      <c r="M75" s="397"/>
      <c r="N75" s="489" t="s">
        <v>700</v>
      </c>
      <c r="O75" s="490"/>
      <c r="P75" s="490"/>
      <c r="Q75" s="490"/>
      <c r="R75" s="490"/>
      <c r="S75" s="490"/>
      <c r="T75" s="490"/>
      <c r="U75" s="490"/>
      <c r="V75" s="490"/>
      <c r="W75" s="490"/>
      <c r="X75" s="490"/>
      <c r="Y75" s="490"/>
      <c r="Z75" s="490"/>
      <c r="AA75" s="490"/>
      <c r="AB75" s="488"/>
      <c r="AC75" s="488"/>
      <c r="AD75" s="383"/>
      <c r="AE75" s="384"/>
      <c r="AF75" s="390"/>
      <c r="AG75" s="391"/>
      <c r="AH75" s="391"/>
      <c r="AI75" s="391"/>
      <c r="AJ75" s="392"/>
      <c r="AK75" s="85"/>
      <c r="AL75" s="85"/>
    </row>
    <row r="76" spans="2:53" ht="22.5" customHeight="1">
      <c r="B76" s="365"/>
      <c r="C76" s="366"/>
      <c r="D76" s="366"/>
      <c r="E76" s="367"/>
      <c r="F76" s="373"/>
      <c r="G76" s="374"/>
      <c r="H76" s="374"/>
      <c r="I76" s="567"/>
      <c r="J76" s="568"/>
      <c r="K76" s="568"/>
      <c r="L76" s="568"/>
      <c r="M76" s="569"/>
      <c r="N76" s="377" t="s">
        <v>701</v>
      </c>
      <c r="O76" s="378"/>
      <c r="P76" s="378"/>
      <c r="Q76" s="378"/>
      <c r="R76" s="378"/>
      <c r="S76" s="378"/>
      <c r="T76" s="378"/>
      <c r="U76" s="378"/>
      <c r="V76" s="378"/>
      <c r="W76" s="378"/>
      <c r="X76" s="378"/>
      <c r="Y76" s="378"/>
      <c r="Z76" s="378"/>
      <c r="AA76" s="378"/>
      <c r="AB76" s="461"/>
      <c r="AC76" s="461"/>
      <c r="AD76" s="383"/>
      <c r="AE76" s="384"/>
      <c r="AF76" s="390"/>
      <c r="AG76" s="391"/>
      <c r="AH76" s="391"/>
      <c r="AI76" s="391"/>
      <c r="AJ76" s="392"/>
      <c r="AK76" s="85"/>
      <c r="AL76" s="85"/>
    </row>
    <row r="77" spans="2:53" ht="22.5" customHeight="1">
      <c r="B77" s="365"/>
      <c r="C77" s="366"/>
      <c r="D77" s="366"/>
      <c r="E77" s="367"/>
      <c r="F77" s="373"/>
      <c r="G77" s="374"/>
      <c r="H77" s="374"/>
      <c r="I77" s="567"/>
      <c r="J77" s="568"/>
      <c r="K77" s="568"/>
      <c r="L77" s="568"/>
      <c r="M77" s="569"/>
      <c r="N77" s="377" t="s">
        <v>702</v>
      </c>
      <c r="O77" s="378"/>
      <c r="P77" s="378"/>
      <c r="Q77" s="378"/>
      <c r="R77" s="378"/>
      <c r="S77" s="378"/>
      <c r="T77" s="378"/>
      <c r="U77" s="378"/>
      <c r="V77" s="378"/>
      <c r="W77" s="378"/>
      <c r="X77" s="378"/>
      <c r="Y77" s="378"/>
      <c r="Z77" s="378"/>
      <c r="AA77" s="378"/>
      <c r="AB77" s="461"/>
      <c r="AC77" s="461"/>
      <c r="AD77" s="383"/>
      <c r="AE77" s="384"/>
      <c r="AF77" s="390"/>
      <c r="AG77" s="391"/>
      <c r="AH77" s="391"/>
      <c r="AI77" s="391"/>
      <c r="AJ77" s="392"/>
      <c r="AK77" s="85"/>
      <c r="AL77" s="85"/>
    </row>
    <row r="78" spans="2:53" ht="22.5" customHeight="1">
      <c r="B78" s="365"/>
      <c r="C78" s="366"/>
      <c r="D78" s="366"/>
      <c r="E78" s="367"/>
      <c r="F78" s="373"/>
      <c r="G78" s="374"/>
      <c r="H78" s="376"/>
      <c r="I78" s="398"/>
      <c r="J78" s="399"/>
      <c r="K78" s="399"/>
      <c r="L78" s="399"/>
      <c r="M78" s="400"/>
      <c r="N78" s="379" t="s">
        <v>703</v>
      </c>
      <c r="O78" s="380"/>
      <c r="P78" s="380"/>
      <c r="Q78" s="380"/>
      <c r="R78" s="380"/>
      <c r="S78" s="380"/>
      <c r="T78" s="380"/>
      <c r="U78" s="380"/>
      <c r="V78" s="380"/>
      <c r="W78" s="380"/>
      <c r="X78" s="380"/>
      <c r="Y78" s="380"/>
      <c r="Z78" s="380"/>
      <c r="AA78" s="380"/>
      <c r="AB78" s="401"/>
      <c r="AC78" s="401"/>
      <c r="AD78" s="383"/>
      <c r="AE78" s="384"/>
      <c r="AF78" s="390"/>
      <c r="AG78" s="391"/>
      <c r="AH78" s="391"/>
      <c r="AI78" s="391"/>
      <c r="AJ78" s="392"/>
      <c r="AK78" s="85"/>
      <c r="AL78" s="85"/>
    </row>
    <row r="79" spans="2:53" ht="22.5" customHeight="1">
      <c r="B79" s="365"/>
      <c r="C79" s="366"/>
      <c r="D79" s="366"/>
      <c r="E79" s="367"/>
      <c r="F79" s="373"/>
      <c r="G79" s="374"/>
      <c r="H79" s="372" t="s">
        <v>7</v>
      </c>
      <c r="I79" s="395" t="s">
        <v>704</v>
      </c>
      <c r="J79" s="396"/>
      <c r="K79" s="396"/>
      <c r="L79" s="396"/>
      <c r="M79" s="397"/>
      <c r="N79" s="489" t="s">
        <v>705</v>
      </c>
      <c r="O79" s="490"/>
      <c r="P79" s="490"/>
      <c r="Q79" s="490"/>
      <c r="R79" s="490"/>
      <c r="S79" s="490"/>
      <c r="T79" s="490"/>
      <c r="U79" s="490"/>
      <c r="V79" s="490"/>
      <c r="W79" s="490"/>
      <c r="X79" s="490"/>
      <c r="Y79" s="490"/>
      <c r="Z79" s="490"/>
      <c r="AA79" s="490"/>
      <c r="AB79" s="488"/>
      <c r="AC79" s="488"/>
      <c r="AD79" s="383"/>
      <c r="AE79" s="384"/>
      <c r="AF79" s="390"/>
      <c r="AG79" s="391"/>
      <c r="AH79" s="391"/>
      <c r="AI79" s="391"/>
      <c r="AJ79" s="392"/>
      <c r="AK79" s="85"/>
      <c r="AL79" s="85"/>
    </row>
    <row r="80" spans="2:53" ht="22.5" customHeight="1">
      <c r="B80" s="365"/>
      <c r="C80" s="366"/>
      <c r="D80" s="366"/>
      <c r="E80" s="367"/>
      <c r="F80" s="373"/>
      <c r="G80" s="374"/>
      <c r="H80" s="374"/>
      <c r="I80" s="567"/>
      <c r="J80" s="568"/>
      <c r="K80" s="568"/>
      <c r="L80" s="568"/>
      <c r="M80" s="569"/>
      <c r="N80" s="377" t="s">
        <v>706</v>
      </c>
      <c r="O80" s="378"/>
      <c r="P80" s="378"/>
      <c r="Q80" s="378"/>
      <c r="R80" s="378"/>
      <c r="S80" s="378"/>
      <c r="T80" s="378"/>
      <c r="U80" s="378"/>
      <c r="V80" s="378"/>
      <c r="W80" s="378"/>
      <c r="X80" s="378"/>
      <c r="Y80" s="378"/>
      <c r="Z80" s="378"/>
      <c r="AA80" s="378"/>
      <c r="AB80" s="461"/>
      <c r="AC80" s="461"/>
      <c r="AD80" s="383"/>
      <c r="AE80" s="384"/>
      <c r="AF80" s="390"/>
      <c r="AG80" s="391"/>
      <c r="AH80" s="391"/>
      <c r="AI80" s="391"/>
      <c r="AJ80" s="392"/>
      <c r="AK80" s="85"/>
      <c r="AL80" s="85"/>
    </row>
    <row r="81" spans="2:53" ht="22.5" customHeight="1">
      <c r="B81" s="365"/>
      <c r="C81" s="366"/>
      <c r="D81" s="366"/>
      <c r="E81" s="367"/>
      <c r="F81" s="373"/>
      <c r="G81" s="374"/>
      <c r="H81" s="374"/>
      <c r="I81" s="567"/>
      <c r="J81" s="568"/>
      <c r="K81" s="568"/>
      <c r="L81" s="568"/>
      <c r="M81" s="569"/>
      <c r="N81" s="377" t="s">
        <v>707</v>
      </c>
      <c r="O81" s="378"/>
      <c r="P81" s="378"/>
      <c r="Q81" s="378"/>
      <c r="R81" s="378"/>
      <c r="S81" s="378"/>
      <c r="T81" s="378"/>
      <c r="U81" s="378"/>
      <c r="V81" s="378"/>
      <c r="W81" s="378"/>
      <c r="X81" s="378"/>
      <c r="Y81" s="378"/>
      <c r="Z81" s="378"/>
      <c r="AA81" s="378"/>
      <c r="AB81" s="461"/>
      <c r="AC81" s="461"/>
      <c r="AD81" s="383"/>
      <c r="AE81" s="384"/>
      <c r="AF81" s="390"/>
      <c r="AG81" s="391"/>
      <c r="AH81" s="391"/>
      <c r="AI81" s="391"/>
      <c r="AJ81" s="392"/>
      <c r="AK81" s="85"/>
      <c r="AL81" s="85"/>
    </row>
    <row r="82" spans="2:53" ht="22.5" customHeight="1">
      <c r="B82" s="365"/>
      <c r="C82" s="366"/>
      <c r="D82" s="366"/>
      <c r="E82" s="367"/>
      <c r="F82" s="373"/>
      <c r="G82" s="374"/>
      <c r="H82" s="376"/>
      <c r="I82" s="398"/>
      <c r="J82" s="399"/>
      <c r="K82" s="399"/>
      <c r="L82" s="399"/>
      <c r="M82" s="400"/>
      <c r="N82" s="379" t="s">
        <v>708</v>
      </c>
      <c r="O82" s="380"/>
      <c r="P82" s="380"/>
      <c r="Q82" s="380"/>
      <c r="R82" s="380"/>
      <c r="S82" s="380"/>
      <c r="T82" s="380"/>
      <c r="U82" s="380"/>
      <c r="V82" s="380"/>
      <c r="W82" s="380"/>
      <c r="X82" s="380"/>
      <c r="Y82" s="380"/>
      <c r="Z82" s="380"/>
      <c r="AA82" s="380"/>
      <c r="AB82" s="401"/>
      <c r="AC82" s="401"/>
      <c r="AD82" s="383"/>
      <c r="AE82" s="384"/>
      <c r="AF82" s="390"/>
      <c r="AG82" s="391"/>
      <c r="AH82" s="391"/>
      <c r="AI82" s="391"/>
      <c r="AJ82" s="392"/>
      <c r="AK82" s="85"/>
      <c r="AL82" s="85"/>
    </row>
    <row r="83" spans="2:53" ht="22.5" customHeight="1">
      <c r="B83" s="365"/>
      <c r="C83" s="366"/>
      <c r="D83" s="366"/>
      <c r="E83" s="367"/>
      <c r="F83" s="373"/>
      <c r="G83" s="374"/>
      <c r="H83" s="372" t="s">
        <v>8</v>
      </c>
      <c r="I83" s="395" t="s">
        <v>709</v>
      </c>
      <c r="J83" s="396"/>
      <c r="K83" s="396"/>
      <c r="L83" s="396"/>
      <c r="M83" s="397"/>
      <c r="N83" s="489" t="s">
        <v>710</v>
      </c>
      <c r="O83" s="490"/>
      <c r="P83" s="490"/>
      <c r="Q83" s="490"/>
      <c r="R83" s="490"/>
      <c r="S83" s="490"/>
      <c r="T83" s="490"/>
      <c r="U83" s="490"/>
      <c r="V83" s="490"/>
      <c r="W83" s="490"/>
      <c r="X83" s="490"/>
      <c r="Y83" s="490"/>
      <c r="Z83" s="490"/>
      <c r="AA83" s="490"/>
      <c r="AB83" s="488"/>
      <c r="AC83" s="488"/>
      <c r="AD83" s="383"/>
      <c r="AE83" s="384"/>
      <c r="AF83" s="390"/>
      <c r="AG83" s="391"/>
      <c r="AH83" s="391"/>
      <c r="AI83" s="391"/>
      <c r="AJ83" s="392"/>
      <c r="AK83" s="85"/>
      <c r="AL83" s="85"/>
    </row>
    <row r="84" spans="2:53" ht="22.5" customHeight="1">
      <c r="B84" s="365"/>
      <c r="C84" s="366"/>
      <c r="D84" s="366"/>
      <c r="E84" s="367"/>
      <c r="F84" s="373"/>
      <c r="G84" s="374"/>
      <c r="H84" s="374"/>
      <c r="I84" s="567"/>
      <c r="J84" s="568"/>
      <c r="K84" s="568"/>
      <c r="L84" s="568"/>
      <c r="M84" s="569"/>
      <c r="N84" s="377" t="s">
        <v>711</v>
      </c>
      <c r="O84" s="378"/>
      <c r="P84" s="378"/>
      <c r="Q84" s="378"/>
      <c r="R84" s="378"/>
      <c r="S84" s="378"/>
      <c r="T84" s="378"/>
      <c r="U84" s="378"/>
      <c r="V84" s="378"/>
      <c r="W84" s="378"/>
      <c r="X84" s="378"/>
      <c r="Y84" s="378"/>
      <c r="Z84" s="378"/>
      <c r="AA84" s="378"/>
      <c r="AB84" s="461"/>
      <c r="AC84" s="461"/>
      <c r="AD84" s="383"/>
      <c r="AE84" s="384"/>
      <c r="AF84" s="390"/>
      <c r="AG84" s="391"/>
      <c r="AH84" s="391"/>
      <c r="AI84" s="391"/>
      <c r="AJ84" s="392"/>
      <c r="AK84" s="85"/>
      <c r="AL84" s="85"/>
    </row>
    <row r="85" spans="2:53" ht="22.5" customHeight="1">
      <c r="B85" s="368"/>
      <c r="C85" s="369"/>
      <c r="D85" s="369"/>
      <c r="E85" s="370"/>
      <c r="F85" s="375"/>
      <c r="G85" s="376"/>
      <c r="H85" s="376"/>
      <c r="I85" s="398"/>
      <c r="J85" s="399"/>
      <c r="K85" s="399"/>
      <c r="L85" s="399"/>
      <c r="M85" s="400"/>
      <c r="N85" s="379" t="s">
        <v>712</v>
      </c>
      <c r="O85" s="380"/>
      <c r="P85" s="380"/>
      <c r="Q85" s="380"/>
      <c r="R85" s="380"/>
      <c r="S85" s="380"/>
      <c r="T85" s="380"/>
      <c r="U85" s="380"/>
      <c r="V85" s="380"/>
      <c r="W85" s="380"/>
      <c r="X85" s="380"/>
      <c r="Y85" s="380"/>
      <c r="Z85" s="380"/>
      <c r="AA85" s="380"/>
      <c r="AB85" s="401"/>
      <c r="AC85" s="401"/>
      <c r="AD85" s="385"/>
      <c r="AE85" s="386"/>
      <c r="AF85" s="390"/>
      <c r="AG85" s="391"/>
      <c r="AH85" s="391"/>
      <c r="AI85" s="391"/>
      <c r="AJ85" s="392"/>
      <c r="AK85" s="85"/>
      <c r="AL85" s="85"/>
    </row>
    <row r="86" spans="2:53" ht="22.5" customHeight="1">
      <c r="B86" s="362" t="s">
        <v>713</v>
      </c>
      <c r="C86" s="363"/>
      <c r="D86" s="363"/>
      <c r="E86" s="364"/>
      <c r="F86" s="371">
        <v>11</v>
      </c>
      <c r="G86" s="372"/>
      <c r="H86" s="489" t="s">
        <v>714</v>
      </c>
      <c r="I86" s="490"/>
      <c r="J86" s="490"/>
      <c r="K86" s="490"/>
      <c r="L86" s="490"/>
      <c r="M86" s="490"/>
      <c r="N86" s="490"/>
      <c r="O86" s="490"/>
      <c r="P86" s="490"/>
      <c r="Q86" s="490"/>
      <c r="R86" s="490"/>
      <c r="S86" s="490"/>
      <c r="T86" s="490"/>
      <c r="U86" s="490"/>
      <c r="V86" s="490"/>
      <c r="W86" s="490"/>
      <c r="X86" s="490"/>
      <c r="Y86" s="490"/>
      <c r="Z86" s="490"/>
      <c r="AA86" s="490"/>
      <c r="AB86" s="488"/>
      <c r="AC86" s="488"/>
      <c r="AD86" s="381" t="s">
        <v>758</v>
      </c>
      <c r="AE86" s="382"/>
      <c r="AF86" s="390"/>
      <c r="AG86" s="391"/>
      <c r="AH86" s="391"/>
      <c r="AI86" s="391"/>
      <c r="AJ86" s="392"/>
      <c r="AK86" s="85"/>
      <c r="AL86" s="85"/>
    </row>
    <row r="87" spans="2:53" ht="22.5" customHeight="1">
      <c r="B87" s="365"/>
      <c r="C87" s="366"/>
      <c r="D87" s="366"/>
      <c r="E87" s="367"/>
      <c r="F87" s="373"/>
      <c r="G87" s="374"/>
      <c r="H87" s="377" t="s">
        <v>715</v>
      </c>
      <c r="I87" s="378"/>
      <c r="J87" s="378"/>
      <c r="K87" s="378"/>
      <c r="L87" s="378"/>
      <c r="M87" s="378"/>
      <c r="N87" s="378"/>
      <c r="O87" s="378"/>
      <c r="P87" s="378"/>
      <c r="Q87" s="378"/>
      <c r="R87" s="378"/>
      <c r="S87" s="378"/>
      <c r="T87" s="378"/>
      <c r="U87" s="378"/>
      <c r="V87" s="378"/>
      <c r="W87" s="378"/>
      <c r="X87" s="378"/>
      <c r="Y87" s="378"/>
      <c r="Z87" s="378"/>
      <c r="AA87" s="378"/>
      <c r="AB87" s="453"/>
      <c r="AC87" s="453"/>
      <c r="AD87" s="383"/>
      <c r="AE87" s="384"/>
      <c r="AF87" s="390"/>
      <c r="AG87" s="391"/>
      <c r="AH87" s="391"/>
      <c r="AI87" s="391"/>
      <c r="AJ87" s="392"/>
      <c r="AK87" s="85"/>
      <c r="AL87" s="85"/>
    </row>
    <row r="88" spans="2:53" ht="22.5" customHeight="1">
      <c r="B88" s="365"/>
      <c r="C88" s="366"/>
      <c r="D88" s="366"/>
      <c r="E88" s="367"/>
      <c r="F88" s="373"/>
      <c r="G88" s="374"/>
      <c r="H88" s="377" t="s">
        <v>716</v>
      </c>
      <c r="I88" s="378"/>
      <c r="J88" s="378"/>
      <c r="K88" s="378"/>
      <c r="L88" s="378"/>
      <c r="M88" s="378"/>
      <c r="N88" s="378"/>
      <c r="O88" s="378"/>
      <c r="P88" s="378"/>
      <c r="Q88" s="378"/>
      <c r="R88" s="378"/>
      <c r="S88" s="378"/>
      <c r="T88" s="378"/>
      <c r="U88" s="378"/>
      <c r="V88" s="378"/>
      <c r="W88" s="378"/>
      <c r="X88" s="378"/>
      <c r="Y88" s="378"/>
      <c r="Z88" s="378"/>
      <c r="AA88" s="378"/>
      <c r="AB88" s="461"/>
      <c r="AC88" s="461"/>
      <c r="AD88" s="383"/>
      <c r="AE88" s="384"/>
      <c r="AF88" s="390"/>
      <c r="AG88" s="391"/>
      <c r="AH88" s="391"/>
      <c r="AI88" s="391"/>
      <c r="AJ88" s="392"/>
      <c r="AK88" s="85"/>
      <c r="AL88" s="85"/>
    </row>
    <row r="89" spans="2:53" ht="22.5" customHeight="1">
      <c r="B89" s="365"/>
      <c r="C89" s="366"/>
      <c r="D89" s="366"/>
      <c r="E89" s="367"/>
      <c r="F89" s="373"/>
      <c r="G89" s="374"/>
      <c r="H89" s="377" t="s">
        <v>717</v>
      </c>
      <c r="I89" s="378"/>
      <c r="J89" s="378"/>
      <c r="K89" s="378"/>
      <c r="L89" s="378"/>
      <c r="M89" s="378"/>
      <c r="N89" s="378"/>
      <c r="O89" s="378"/>
      <c r="P89" s="378"/>
      <c r="Q89" s="378"/>
      <c r="R89" s="378"/>
      <c r="S89" s="378"/>
      <c r="T89" s="378"/>
      <c r="U89" s="378"/>
      <c r="V89" s="378"/>
      <c r="W89" s="378"/>
      <c r="X89" s="378"/>
      <c r="Y89" s="378"/>
      <c r="Z89" s="378"/>
      <c r="AA89" s="378"/>
      <c r="AB89" s="461"/>
      <c r="AC89" s="523"/>
      <c r="AD89" s="383"/>
      <c r="AE89" s="384"/>
      <c r="AF89" s="390"/>
      <c r="AG89" s="391"/>
      <c r="AH89" s="391"/>
      <c r="AI89" s="391"/>
      <c r="AJ89" s="392"/>
      <c r="AK89" s="85"/>
      <c r="AL89" s="85"/>
    </row>
    <row r="90" spans="2:53" ht="22.5" customHeight="1">
      <c r="B90" s="365"/>
      <c r="C90" s="366"/>
      <c r="D90" s="366"/>
      <c r="E90" s="367"/>
      <c r="F90" s="373"/>
      <c r="G90" s="374"/>
      <c r="H90" s="377" t="s">
        <v>828</v>
      </c>
      <c r="I90" s="378"/>
      <c r="J90" s="378"/>
      <c r="K90" s="378"/>
      <c r="L90" s="378"/>
      <c r="M90" s="378"/>
      <c r="N90" s="378"/>
      <c r="O90" s="378"/>
      <c r="P90" s="378"/>
      <c r="Q90" s="378"/>
      <c r="R90" s="378"/>
      <c r="S90" s="378"/>
      <c r="T90" s="378"/>
      <c r="U90" s="378"/>
      <c r="V90" s="378"/>
      <c r="W90" s="378"/>
      <c r="X90" s="378"/>
      <c r="Y90" s="378"/>
      <c r="Z90" s="378"/>
      <c r="AA90" s="378"/>
      <c r="AB90" s="286"/>
      <c r="AC90" s="289"/>
      <c r="AD90" s="383"/>
      <c r="AE90" s="384"/>
      <c r="AF90" s="469" t="str">
        <f>IF('M7V-spec'!AE64="×","Please check the combination availability of code at [10] [11].","")</f>
        <v/>
      </c>
      <c r="AG90" s="470"/>
      <c r="AH90" s="470"/>
      <c r="AI90" s="470"/>
      <c r="AJ90" s="471"/>
      <c r="AK90" s="85"/>
      <c r="AL90" s="85"/>
      <c r="AM90" s="287"/>
      <c r="AN90" s="287"/>
      <c r="AO90" s="287"/>
      <c r="AP90" s="287"/>
      <c r="AQ90" s="287"/>
      <c r="AR90" s="287"/>
      <c r="AS90" s="287"/>
      <c r="AT90" s="287"/>
      <c r="AU90" s="287"/>
      <c r="AV90" s="287"/>
      <c r="AW90" s="287"/>
      <c r="AX90" s="287"/>
      <c r="AY90" s="287"/>
      <c r="AZ90" s="287"/>
      <c r="BA90" s="287"/>
    </row>
    <row r="91" spans="2:53" ht="22.5" customHeight="1">
      <c r="B91" s="368"/>
      <c r="C91" s="369"/>
      <c r="D91" s="369"/>
      <c r="E91" s="370"/>
      <c r="F91" s="375"/>
      <c r="G91" s="376"/>
      <c r="H91" s="379" t="s">
        <v>829</v>
      </c>
      <c r="I91" s="380"/>
      <c r="J91" s="380"/>
      <c r="K91" s="380"/>
      <c r="L91" s="380"/>
      <c r="M91" s="380"/>
      <c r="N91" s="380"/>
      <c r="O91" s="380"/>
      <c r="P91" s="380"/>
      <c r="Q91" s="380"/>
      <c r="R91" s="380"/>
      <c r="S91" s="380"/>
      <c r="T91" s="380"/>
      <c r="U91" s="380"/>
      <c r="V91" s="380"/>
      <c r="W91" s="380"/>
      <c r="X91" s="380"/>
      <c r="Y91" s="380"/>
      <c r="Z91" s="380"/>
      <c r="AA91" s="380"/>
      <c r="AB91" s="285"/>
      <c r="AC91" s="288"/>
      <c r="AD91" s="385"/>
      <c r="AE91" s="386"/>
      <c r="AF91" s="472"/>
      <c r="AG91" s="473"/>
      <c r="AH91" s="473"/>
      <c r="AI91" s="473"/>
      <c r="AJ91" s="474"/>
      <c r="AK91" s="85"/>
      <c r="AL91" s="85"/>
      <c r="AM91" s="287"/>
      <c r="AN91" s="287"/>
      <c r="AO91" s="287"/>
      <c r="AP91" s="287"/>
      <c r="AQ91" s="287"/>
      <c r="AR91" s="287"/>
      <c r="AS91" s="287"/>
      <c r="AT91" s="287"/>
      <c r="AU91" s="287"/>
      <c r="AV91" s="287"/>
      <c r="AW91" s="287"/>
      <c r="AX91" s="287"/>
      <c r="AY91" s="287"/>
      <c r="AZ91" s="287"/>
      <c r="BA91" s="287"/>
    </row>
    <row r="92" spans="2:53" ht="22.5" customHeight="1">
      <c r="B92" s="573" t="s">
        <v>718</v>
      </c>
      <c r="C92" s="574"/>
      <c r="D92" s="574"/>
      <c r="E92" s="575"/>
      <c r="F92" s="371">
        <v>12</v>
      </c>
      <c r="G92" s="372"/>
      <c r="H92" s="403" t="s">
        <v>729</v>
      </c>
      <c r="I92" s="404"/>
      <c r="J92" s="404"/>
      <c r="K92" s="404"/>
      <c r="L92" s="405"/>
      <c r="M92" s="492" t="s">
        <v>733</v>
      </c>
      <c r="N92" s="404"/>
      <c r="O92" s="404"/>
      <c r="P92" s="404"/>
      <c r="Q92" s="405"/>
      <c r="R92" s="492" t="s">
        <v>736</v>
      </c>
      <c r="S92" s="404"/>
      <c r="T92" s="404"/>
      <c r="U92" s="404"/>
      <c r="V92" s="404"/>
      <c r="W92" s="404"/>
      <c r="X92" s="404"/>
      <c r="Y92" s="404"/>
      <c r="Z92" s="404"/>
      <c r="AA92" s="404"/>
      <c r="AB92" s="237"/>
      <c r="AC92" s="238"/>
      <c r="AD92" s="381" t="s">
        <v>758</v>
      </c>
      <c r="AE92" s="382"/>
      <c r="AF92" s="475"/>
      <c r="AG92" s="476"/>
      <c r="AH92" s="476"/>
      <c r="AI92" s="476"/>
      <c r="AJ92" s="477"/>
      <c r="AK92" s="85"/>
      <c r="AL92" s="85"/>
    </row>
    <row r="93" spans="2:53" ht="22.5" customHeight="1">
      <c r="B93" s="576"/>
      <c r="C93" s="577"/>
      <c r="D93" s="577"/>
      <c r="E93" s="578"/>
      <c r="F93" s="373"/>
      <c r="G93" s="374"/>
      <c r="H93" s="493" t="s">
        <v>730</v>
      </c>
      <c r="I93" s="494"/>
      <c r="J93" s="494"/>
      <c r="K93" s="494"/>
      <c r="L93" s="495"/>
      <c r="M93" s="443" t="s">
        <v>734</v>
      </c>
      <c r="N93" s="444"/>
      <c r="O93" s="444"/>
      <c r="P93" s="444"/>
      <c r="Q93" s="506"/>
      <c r="R93" s="507" t="s">
        <v>727</v>
      </c>
      <c r="S93" s="507"/>
      <c r="T93" s="507"/>
      <c r="U93" s="507"/>
      <c r="V93" s="507"/>
      <c r="W93" s="507"/>
      <c r="X93" s="507"/>
      <c r="Y93" s="507"/>
      <c r="Z93" s="507"/>
      <c r="AA93" s="507"/>
      <c r="AB93" s="488" t="str">
        <f>IF('M7V-spec'!AE86="○","★","")</f>
        <v/>
      </c>
      <c r="AC93" s="488"/>
      <c r="AD93" s="383"/>
      <c r="AE93" s="384"/>
      <c r="AF93" s="478"/>
      <c r="AG93" s="479"/>
      <c r="AH93" s="479"/>
      <c r="AI93" s="479"/>
      <c r="AJ93" s="480"/>
      <c r="AK93" s="85"/>
      <c r="AL93" s="85"/>
    </row>
    <row r="94" spans="2:53" ht="22.5" customHeight="1">
      <c r="B94" s="576"/>
      <c r="C94" s="577"/>
      <c r="D94" s="577"/>
      <c r="E94" s="578"/>
      <c r="F94" s="373"/>
      <c r="G94" s="374"/>
      <c r="H94" s="496" t="s">
        <v>731</v>
      </c>
      <c r="I94" s="497"/>
      <c r="J94" s="497"/>
      <c r="K94" s="497"/>
      <c r="L94" s="498"/>
      <c r="M94" s="359" t="s">
        <v>735</v>
      </c>
      <c r="N94" s="360"/>
      <c r="O94" s="360"/>
      <c r="P94" s="360"/>
      <c r="Q94" s="505"/>
      <c r="R94" s="359" t="s">
        <v>726</v>
      </c>
      <c r="S94" s="360"/>
      <c r="T94" s="360"/>
      <c r="U94" s="360"/>
      <c r="V94" s="360"/>
      <c r="W94" s="360"/>
      <c r="X94" s="360"/>
      <c r="Y94" s="360"/>
      <c r="Z94" s="360"/>
      <c r="AA94" s="360"/>
      <c r="AB94" s="491" t="str">
        <f>IF('M7V-spec'!AE87="○","★","")</f>
        <v/>
      </c>
      <c r="AC94" s="491"/>
      <c r="AD94" s="383"/>
      <c r="AE94" s="384"/>
      <c r="AF94" s="469" t="str">
        <f>IF('M7V-spec'!AJ86="b","Please note the coolability inside of the motor is reduced Without Flushing Spool. The allowable max. operating speed is reduced.","")</f>
        <v/>
      </c>
      <c r="AG94" s="470"/>
      <c r="AH94" s="470"/>
      <c r="AI94" s="470"/>
      <c r="AJ94" s="471"/>
      <c r="AK94" s="85"/>
      <c r="AL94" s="85"/>
    </row>
    <row r="95" spans="2:53" ht="22.5" customHeight="1">
      <c r="B95" s="579"/>
      <c r="C95" s="580"/>
      <c r="D95" s="580"/>
      <c r="E95" s="581"/>
      <c r="F95" s="375"/>
      <c r="G95" s="376"/>
      <c r="H95" s="499" t="s">
        <v>732</v>
      </c>
      <c r="I95" s="500"/>
      <c r="J95" s="500"/>
      <c r="K95" s="500"/>
      <c r="L95" s="501"/>
      <c r="M95" s="502" t="s">
        <v>734</v>
      </c>
      <c r="N95" s="503"/>
      <c r="O95" s="503"/>
      <c r="P95" s="503"/>
      <c r="Q95" s="504"/>
      <c r="R95" s="361" t="s">
        <v>728</v>
      </c>
      <c r="S95" s="361"/>
      <c r="T95" s="361"/>
      <c r="U95" s="361"/>
      <c r="V95" s="361"/>
      <c r="W95" s="361"/>
      <c r="X95" s="361"/>
      <c r="Y95" s="361"/>
      <c r="Z95" s="361"/>
      <c r="AA95" s="361"/>
      <c r="AB95" s="612" t="str">
        <f>IF('M7V-spec'!AE88="○","★","")</f>
        <v>★</v>
      </c>
      <c r="AC95" s="612"/>
      <c r="AD95" s="385"/>
      <c r="AE95" s="386"/>
      <c r="AF95" s="472"/>
      <c r="AG95" s="473"/>
      <c r="AH95" s="473"/>
      <c r="AI95" s="473"/>
      <c r="AJ95" s="474"/>
      <c r="AK95" s="85"/>
      <c r="AL95" s="85"/>
    </row>
    <row r="96" spans="2:53" ht="22.5" customHeight="1">
      <c r="B96" s="573" t="s">
        <v>643</v>
      </c>
      <c r="C96" s="574"/>
      <c r="D96" s="574"/>
      <c r="E96" s="575"/>
      <c r="F96" s="371">
        <v>13</v>
      </c>
      <c r="G96" s="372"/>
      <c r="H96" s="489" t="s">
        <v>719</v>
      </c>
      <c r="I96" s="490"/>
      <c r="J96" s="490"/>
      <c r="K96" s="490"/>
      <c r="L96" s="490"/>
      <c r="M96" s="490"/>
      <c r="N96" s="490"/>
      <c r="O96" s="490"/>
      <c r="P96" s="490"/>
      <c r="Q96" s="490"/>
      <c r="R96" s="490"/>
      <c r="S96" s="490"/>
      <c r="T96" s="490"/>
      <c r="U96" s="490"/>
      <c r="V96" s="490"/>
      <c r="W96" s="490"/>
      <c r="X96" s="490"/>
      <c r="Y96" s="490"/>
      <c r="Z96" s="490"/>
      <c r="AA96" s="490"/>
      <c r="AB96" s="488" t="str">
        <f>IF('M7V-spec'!AE91="○","★","")</f>
        <v/>
      </c>
      <c r="AC96" s="488"/>
      <c r="AD96" s="381" t="s">
        <v>564</v>
      </c>
      <c r="AE96" s="382"/>
      <c r="AF96" s="387"/>
      <c r="AG96" s="388"/>
      <c r="AH96" s="388"/>
      <c r="AI96" s="388"/>
      <c r="AJ96" s="462"/>
      <c r="AK96" s="85"/>
      <c r="AL96" s="85"/>
    </row>
    <row r="97" spans="2:38" ht="22.5" customHeight="1">
      <c r="B97" s="576"/>
      <c r="C97" s="577"/>
      <c r="D97" s="577"/>
      <c r="E97" s="578"/>
      <c r="F97" s="373"/>
      <c r="G97" s="374"/>
      <c r="H97" s="496" t="s">
        <v>720</v>
      </c>
      <c r="I97" s="497"/>
      <c r="J97" s="497"/>
      <c r="K97" s="497"/>
      <c r="L97" s="497"/>
      <c r="M97" s="497"/>
      <c r="N97" s="497"/>
      <c r="O97" s="497"/>
      <c r="P97" s="497"/>
      <c r="Q97" s="497"/>
      <c r="R97" s="497"/>
      <c r="S97" s="497"/>
      <c r="T97" s="497"/>
      <c r="U97" s="497"/>
      <c r="V97" s="497"/>
      <c r="W97" s="497"/>
      <c r="X97" s="497"/>
      <c r="Y97" s="497"/>
      <c r="Z97" s="497"/>
      <c r="AA97" s="497"/>
      <c r="AB97" s="461" t="str">
        <f>IF('M7V-spec'!AE92="○","★","")</f>
        <v>★</v>
      </c>
      <c r="AC97" s="461"/>
      <c r="AD97" s="383"/>
      <c r="AE97" s="384"/>
      <c r="AF97" s="469" t="str">
        <f>IF('M7V-spec'!AJ91="b","Please note the Max. pressure range is reduced due to CBV's Relief Valve (Up to 34.3MPa).","")</f>
        <v/>
      </c>
      <c r="AG97" s="470"/>
      <c r="AH97" s="470"/>
      <c r="AI97" s="470"/>
      <c r="AJ97" s="471"/>
      <c r="AK97" s="85"/>
      <c r="AL97" s="85"/>
    </row>
    <row r="98" spans="2:38" ht="22.5" customHeight="1">
      <c r="B98" s="579"/>
      <c r="C98" s="580"/>
      <c r="D98" s="580"/>
      <c r="E98" s="581"/>
      <c r="F98" s="375"/>
      <c r="G98" s="376"/>
      <c r="H98" s="499" t="s">
        <v>721</v>
      </c>
      <c r="I98" s="500"/>
      <c r="J98" s="500"/>
      <c r="K98" s="500"/>
      <c r="L98" s="500"/>
      <c r="M98" s="500"/>
      <c r="N98" s="500"/>
      <c r="O98" s="500"/>
      <c r="P98" s="500"/>
      <c r="Q98" s="500"/>
      <c r="R98" s="500"/>
      <c r="S98" s="500"/>
      <c r="T98" s="500"/>
      <c r="U98" s="500"/>
      <c r="V98" s="500"/>
      <c r="W98" s="500"/>
      <c r="X98" s="500"/>
      <c r="Y98" s="500"/>
      <c r="Z98" s="500"/>
      <c r="AA98" s="500"/>
      <c r="AB98" s="401" t="str">
        <f>IF('M7V-spec'!AE93="○","★","")</f>
        <v>★</v>
      </c>
      <c r="AC98" s="401"/>
      <c r="AD98" s="385"/>
      <c r="AE98" s="386"/>
      <c r="AF98" s="472"/>
      <c r="AG98" s="473"/>
      <c r="AH98" s="473"/>
      <c r="AI98" s="473"/>
      <c r="AJ98" s="474"/>
      <c r="AK98" s="85"/>
      <c r="AL98" s="85"/>
    </row>
    <row r="99" spans="2:38" ht="22.5" customHeight="1">
      <c r="B99" s="582" t="s">
        <v>722</v>
      </c>
      <c r="C99" s="583"/>
      <c r="D99" s="583"/>
      <c r="E99" s="584"/>
      <c r="F99" s="508">
        <v>14</v>
      </c>
      <c r="G99" s="509"/>
      <c r="H99" s="608" t="s">
        <v>723</v>
      </c>
      <c r="I99" s="609"/>
      <c r="J99" s="609"/>
      <c r="K99" s="609"/>
      <c r="L99" s="609"/>
      <c r="M99" s="609"/>
      <c r="N99" s="609"/>
      <c r="O99" s="609"/>
      <c r="P99" s="609"/>
      <c r="Q99" s="609"/>
      <c r="R99" s="609"/>
      <c r="S99" s="609"/>
      <c r="T99" s="609"/>
      <c r="U99" s="609"/>
      <c r="V99" s="609"/>
      <c r="W99" s="609"/>
      <c r="X99" s="609"/>
      <c r="Y99" s="609"/>
      <c r="Z99" s="609"/>
      <c r="AA99" s="609"/>
      <c r="AB99" s="525"/>
      <c r="AC99" s="525"/>
      <c r="AD99" s="512" t="s">
        <v>184</v>
      </c>
      <c r="AE99" s="513"/>
      <c r="AF99" s="550"/>
      <c r="AG99" s="518"/>
      <c r="AH99" s="518"/>
      <c r="AI99" s="518"/>
      <c r="AJ99" s="551"/>
      <c r="AK99" s="85"/>
      <c r="AL99" s="85"/>
    </row>
    <row r="100" spans="2:38" ht="22.5" customHeight="1" thickBot="1">
      <c r="B100" s="582" t="s">
        <v>644</v>
      </c>
      <c r="C100" s="583"/>
      <c r="D100" s="583"/>
      <c r="E100" s="584"/>
      <c r="F100" s="508">
        <v>15</v>
      </c>
      <c r="G100" s="509"/>
      <c r="H100" s="608" t="s">
        <v>661</v>
      </c>
      <c r="I100" s="609"/>
      <c r="J100" s="609"/>
      <c r="K100" s="609"/>
      <c r="L100" s="609"/>
      <c r="M100" s="609"/>
      <c r="N100" s="609"/>
      <c r="O100" s="609"/>
      <c r="P100" s="609"/>
      <c r="Q100" s="609"/>
      <c r="R100" s="609"/>
      <c r="S100" s="609"/>
      <c r="T100" s="609"/>
      <c r="U100" s="609"/>
      <c r="V100" s="609"/>
      <c r="W100" s="609"/>
      <c r="X100" s="609"/>
      <c r="Y100" s="609"/>
      <c r="Z100" s="609"/>
      <c r="AA100" s="609"/>
      <c r="AB100" s="525"/>
      <c r="AC100" s="525"/>
      <c r="AD100" s="514" t="s">
        <v>105</v>
      </c>
      <c r="AE100" s="515"/>
      <c r="AF100" s="552"/>
      <c r="AG100" s="553"/>
      <c r="AH100" s="553"/>
      <c r="AI100" s="553"/>
      <c r="AJ100" s="554"/>
      <c r="AK100" s="85"/>
      <c r="AL100" s="85"/>
    </row>
    <row r="101" spans="2:38" ht="22.5" customHeight="1" thickTop="1">
      <c r="B101" s="88"/>
      <c r="C101" s="88"/>
      <c r="D101" s="88"/>
      <c r="E101" s="88"/>
      <c r="F101" s="88"/>
      <c r="G101" s="90"/>
      <c r="H101" s="90"/>
      <c r="I101" s="90"/>
      <c r="J101" s="91"/>
      <c r="K101" s="91"/>
      <c r="L101" s="84"/>
      <c r="M101" s="84"/>
      <c r="N101" s="84"/>
      <c r="O101" s="84"/>
      <c r="P101" s="84"/>
      <c r="Q101" s="84"/>
      <c r="R101" s="84"/>
      <c r="S101" s="88"/>
      <c r="T101" s="88"/>
      <c r="U101" s="88"/>
      <c r="V101" s="88"/>
      <c r="W101" s="88"/>
      <c r="X101" s="88"/>
      <c r="Y101" s="88"/>
      <c r="Z101" s="88"/>
      <c r="AA101" s="88"/>
      <c r="AB101" s="88"/>
      <c r="AC101" s="88"/>
      <c r="AD101" s="88"/>
      <c r="AE101" s="88"/>
      <c r="AF101" s="88"/>
      <c r="AG101" s="88"/>
      <c r="AH101" s="88"/>
      <c r="AI101" s="88"/>
      <c r="AJ101" s="88"/>
      <c r="AK101" s="85"/>
      <c r="AL101" s="85"/>
    </row>
  </sheetData>
  <sheetProtection password="8019" sheet="1" objects="1" scenarios="1" formatCells="0" selectLockedCells="1"/>
  <dataConsolidate/>
  <mergeCells count="335">
    <mergeCell ref="B30:E30"/>
    <mergeCell ref="F30:G30"/>
    <mergeCell ref="H30:AC30"/>
    <mergeCell ref="AD26:AJ26"/>
    <mergeCell ref="AD27:AJ27"/>
    <mergeCell ref="AD28:AE28"/>
    <mergeCell ref="AD29:AE29"/>
    <mergeCell ref="H29:AC29"/>
    <mergeCell ref="H26:AC26"/>
    <mergeCell ref="H27:AC27"/>
    <mergeCell ref="H28:AC28"/>
    <mergeCell ref="B26:E26"/>
    <mergeCell ref="B27:E27"/>
    <mergeCell ref="B28:E28"/>
    <mergeCell ref="B29:E29"/>
    <mergeCell ref="F29:G29"/>
    <mergeCell ref="F28:G28"/>
    <mergeCell ref="F25:G25"/>
    <mergeCell ref="F24:G24"/>
    <mergeCell ref="F27:G27"/>
    <mergeCell ref="F26:G26"/>
    <mergeCell ref="F39:G39"/>
    <mergeCell ref="S51:AA51"/>
    <mergeCell ref="S52:AA52"/>
    <mergeCell ref="S53:AA53"/>
    <mergeCell ref="S45:AC45"/>
    <mergeCell ref="I46:R46"/>
    <mergeCell ref="I48:R48"/>
    <mergeCell ref="I50:R50"/>
    <mergeCell ref="F40:G43"/>
    <mergeCell ref="AB53:AC53"/>
    <mergeCell ref="AB52:AC52"/>
    <mergeCell ref="AB44:AC44"/>
    <mergeCell ref="H40:AA40"/>
    <mergeCell ref="H41:AA41"/>
    <mergeCell ref="H42:AA42"/>
    <mergeCell ref="H43:AA43"/>
    <mergeCell ref="H44:AA44"/>
    <mergeCell ref="B68:E70"/>
    <mergeCell ref="B71:E85"/>
    <mergeCell ref="B12:B13"/>
    <mergeCell ref="H83:H85"/>
    <mergeCell ref="H79:H82"/>
    <mergeCell ref="N72:AA72"/>
    <mergeCell ref="N73:AA73"/>
    <mergeCell ref="N75:AA75"/>
    <mergeCell ref="N76:AA76"/>
    <mergeCell ref="N77:AA77"/>
    <mergeCell ref="U32:AJ32"/>
    <mergeCell ref="U33:AJ37"/>
    <mergeCell ref="AH24:AI24"/>
    <mergeCell ref="B24:E24"/>
    <mergeCell ref="B25:E25"/>
    <mergeCell ref="AD25:AJ25"/>
    <mergeCell ref="H25:AC25"/>
    <mergeCell ref="H24:R24"/>
    <mergeCell ref="S24:AC24"/>
    <mergeCell ref="AD24:AG24"/>
    <mergeCell ref="AD30:AJ30"/>
    <mergeCell ref="B32:T32"/>
    <mergeCell ref="AD54:AE56"/>
    <mergeCell ref="AB40:AC40"/>
    <mergeCell ref="F99:G99"/>
    <mergeCell ref="F96:G98"/>
    <mergeCell ref="F92:G95"/>
    <mergeCell ref="F71:G85"/>
    <mergeCell ref="F68:G70"/>
    <mergeCell ref="F67:G67"/>
    <mergeCell ref="F66:G66"/>
    <mergeCell ref="AB100:AC100"/>
    <mergeCell ref="AB96:AC96"/>
    <mergeCell ref="AB87:AC87"/>
    <mergeCell ref="AB88:AC88"/>
    <mergeCell ref="H97:AA97"/>
    <mergeCell ref="H98:AA98"/>
    <mergeCell ref="AB97:AC97"/>
    <mergeCell ref="H68:AA68"/>
    <mergeCell ref="H69:AA69"/>
    <mergeCell ref="H70:AA70"/>
    <mergeCell ref="N71:AA71"/>
    <mergeCell ref="H99:AA99"/>
    <mergeCell ref="AB95:AC95"/>
    <mergeCell ref="AB93:AC93"/>
    <mergeCell ref="I83:M85"/>
    <mergeCell ref="I79:M82"/>
    <mergeCell ref="M92:Q92"/>
    <mergeCell ref="B96:E98"/>
    <mergeCell ref="B99:E99"/>
    <mergeCell ref="B100:E100"/>
    <mergeCell ref="B15:E15"/>
    <mergeCell ref="B16:E16"/>
    <mergeCell ref="B39:E39"/>
    <mergeCell ref="B40:E43"/>
    <mergeCell ref="B44:E44"/>
    <mergeCell ref="B45:E53"/>
    <mergeCell ref="B54:E56"/>
    <mergeCell ref="B57:E65"/>
    <mergeCell ref="B66:E66"/>
    <mergeCell ref="B67:E67"/>
    <mergeCell ref="B23:E23"/>
    <mergeCell ref="B17:E17"/>
    <mergeCell ref="B18:E18"/>
    <mergeCell ref="B19:E19"/>
    <mergeCell ref="B20:E20"/>
    <mergeCell ref="B21:E21"/>
    <mergeCell ref="B22:E22"/>
    <mergeCell ref="B92:E95"/>
    <mergeCell ref="B33:T37"/>
    <mergeCell ref="H100:AA100"/>
    <mergeCell ref="F100:G100"/>
    <mergeCell ref="AF99:AJ99"/>
    <mergeCell ref="AF100:AJ100"/>
    <mergeCell ref="AF40:AJ43"/>
    <mergeCell ref="I51:R51"/>
    <mergeCell ref="I52:R52"/>
    <mergeCell ref="I53:R53"/>
    <mergeCell ref="H55:R55"/>
    <mergeCell ref="H56:R56"/>
    <mergeCell ref="J12:K12"/>
    <mergeCell ref="AF45:AJ53"/>
    <mergeCell ref="AF44:AJ44"/>
    <mergeCell ref="AB61:AC61"/>
    <mergeCell ref="AB71:AC71"/>
    <mergeCell ref="AB72:AC72"/>
    <mergeCell ref="I71:M72"/>
    <mergeCell ref="H71:H72"/>
    <mergeCell ref="H75:H78"/>
    <mergeCell ref="AB73:AC73"/>
    <mergeCell ref="AB75:AC75"/>
    <mergeCell ref="I75:M78"/>
    <mergeCell ref="H45:R45"/>
    <mergeCell ref="S50:AA50"/>
    <mergeCell ref="AD40:AE43"/>
    <mergeCell ref="V13:W13"/>
    <mergeCell ref="D12:E12"/>
    <mergeCell ref="D13:E13"/>
    <mergeCell ref="R12:S12"/>
    <mergeCell ref="AI28:AJ28"/>
    <mergeCell ref="AI29:AJ29"/>
    <mergeCell ref="F13:G13"/>
    <mergeCell ref="H13:I13"/>
    <mergeCell ref="J13:K13"/>
    <mergeCell ref="L13:M13"/>
    <mergeCell ref="N13:O13"/>
    <mergeCell ref="R13:S13"/>
    <mergeCell ref="T13:U13"/>
    <mergeCell ref="F12:G12"/>
    <mergeCell ref="H12:I12"/>
    <mergeCell ref="AD13:AE13"/>
    <mergeCell ref="AD12:AE12"/>
    <mergeCell ref="Z12:AA12"/>
    <mergeCell ref="Z13:AA13"/>
    <mergeCell ref="AD15:AJ15"/>
    <mergeCell ref="AD16:AE16"/>
    <mergeCell ref="AD17:AE17"/>
    <mergeCell ref="AD18:AE18"/>
    <mergeCell ref="AD19:AE19"/>
    <mergeCell ref="AD20:AE20"/>
    <mergeCell ref="AB99:AC99"/>
    <mergeCell ref="F23:G23"/>
    <mergeCell ref="H22:AC22"/>
    <mergeCell ref="H23:AC23"/>
    <mergeCell ref="S17:V17"/>
    <mergeCell ref="W17:AC17"/>
    <mergeCell ref="L12:M12"/>
    <mergeCell ref="N12:O12"/>
    <mergeCell ref="T12:U12"/>
    <mergeCell ref="H17:K17"/>
    <mergeCell ref="F19:G19"/>
    <mergeCell ref="F18:G18"/>
    <mergeCell ref="F17:G17"/>
    <mergeCell ref="F16:G16"/>
    <mergeCell ref="F15:G15"/>
    <mergeCell ref="L17:R17"/>
    <mergeCell ref="X12:Y12"/>
    <mergeCell ref="AB12:AC12"/>
    <mergeCell ref="AB13:AC13"/>
    <mergeCell ref="P12:Q12"/>
    <mergeCell ref="P13:Q13"/>
    <mergeCell ref="F22:G22"/>
    <mergeCell ref="F21:G21"/>
    <mergeCell ref="F20:G20"/>
    <mergeCell ref="AB55:AC55"/>
    <mergeCell ref="AD99:AE99"/>
    <mergeCell ref="AD100:AE100"/>
    <mergeCell ref="H15:AC15"/>
    <mergeCell ref="S18:AC18"/>
    <mergeCell ref="S19:AC19"/>
    <mergeCell ref="H19:R19"/>
    <mergeCell ref="S20:AC20"/>
    <mergeCell ref="H21:R21"/>
    <mergeCell ref="S21:AC21"/>
    <mergeCell ref="H18:R18"/>
    <mergeCell ref="AB85:AC85"/>
    <mergeCell ref="AB89:AC89"/>
    <mergeCell ref="AB86:AC86"/>
    <mergeCell ref="AB78:AC78"/>
    <mergeCell ref="AB79:AC79"/>
    <mergeCell ref="AB80:AC80"/>
    <mergeCell ref="AB81:AC81"/>
    <mergeCell ref="AB82:AC82"/>
    <mergeCell ref="AB60:AC60"/>
    <mergeCell ref="AB59:AC59"/>
    <mergeCell ref="AB57:AC57"/>
    <mergeCell ref="AB41:AC41"/>
    <mergeCell ref="AB42:AC42"/>
    <mergeCell ref="F57:G65"/>
    <mergeCell ref="F54:G56"/>
    <mergeCell ref="F45:G53"/>
    <mergeCell ref="F44:G44"/>
    <mergeCell ref="AB69:AC69"/>
    <mergeCell ref="AB70:AC70"/>
    <mergeCell ref="H88:AA88"/>
    <mergeCell ref="H89:AA89"/>
    <mergeCell ref="N83:AA83"/>
    <mergeCell ref="N84:AA84"/>
    <mergeCell ref="N85:AA85"/>
    <mergeCell ref="H86:AA86"/>
    <mergeCell ref="AB63:AC63"/>
    <mergeCell ref="AB62:AC62"/>
    <mergeCell ref="AB50:AC50"/>
    <mergeCell ref="AB51:AC51"/>
    <mergeCell ref="H57:AA57"/>
    <mergeCell ref="H58:AA58"/>
    <mergeCell ref="AB58:AC58"/>
    <mergeCell ref="AB56:AC56"/>
    <mergeCell ref="S55:AA55"/>
    <mergeCell ref="S56:AA56"/>
    <mergeCell ref="H54:R54"/>
    <mergeCell ref="S54:AC54"/>
    <mergeCell ref="AF97:AJ98"/>
    <mergeCell ref="AF96:AJ96"/>
    <mergeCell ref="AB76:AC76"/>
    <mergeCell ref="AB77:AC77"/>
    <mergeCell ref="AB83:AC83"/>
    <mergeCell ref="AB84:AC84"/>
    <mergeCell ref="AB98:AC98"/>
    <mergeCell ref="N79:AA79"/>
    <mergeCell ref="N80:AA80"/>
    <mergeCell ref="N81:AA81"/>
    <mergeCell ref="AD92:AE95"/>
    <mergeCell ref="AD96:AE98"/>
    <mergeCell ref="H96:AA96"/>
    <mergeCell ref="AD71:AE85"/>
    <mergeCell ref="N78:AA78"/>
    <mergeCell ref="AB94:AC94"/>
    <mergeCell ref="R92:AA92"/>
    <mergeCell ref="H93:L93"/>
    <mergeCell ref="H94:L94"/>
    <mergeCell ref="H95:L95"/>
    <mergeCell ref="M95:Q95"/>
    <mergeCell ref="M94:Q94"/>
    <mergeCell ref="M93:Q93"/>
    <mergeCell ref="R93:AA93"/>
    <mergeCell ref="AF68:AJ70"/>
    <mergeCell ref="AD66:AE66"/>
    <mergeCell ref="AD67:AE67"/>
    <mergeCell ref="AF94:AJ95"/>
    <mergeCell ref="AF92:AJ93"/>
    <mergeCell ref="AD68:AE70"/>
    <mergeCell ref="B3:G3"/>
    <mergeCell ref="B6:O7"/>
    <mergeCell ref="B8:O9"/>
    <mergeCell ref="AF64:AJ65"/>
    <mergeCell ref="AF57:AJ63"/>
    <mergeCell ref="AF90:AJ91"/>
    <mergeCell ref="AG3:AJ3"/>
    <mergeCell ref="AG6:AJ6"/>
    <mergeCell ref="AG9:AJ9"/>
    <mergeCell ref="H16:R16"/>
    <mergeCell ref="S16:AC16"/>
    <mergeCell ref="AD3:AF3"/>
    <mergeCell ref="AD6:AF6"/>
    <mergeCell ref="AD9:AF9"/>
    <mergeCell ref="R3:U3"/>
    <mergeCell ref="R9:U9"/>
    <mergeCell ref="V3:AC3"/>
    <mergeCell ref="AB68:AC68"/>
    <mergeCell ref="AF54:AJ56"/>
    <mergeCell ref="AF66:AJ66"/>
    <mergeCell ref="AF67:AJ67"/>
    <mergeCell ref="I47:R47"/>
    <mergeCell ref="S46:AA47"/>
    <mergeCell ref="H46:H47"/>
    <mergeCell ref="I49:R49"/>
    <mergeCell ref="H48:H49"/>
    <mergeCell ref="S48:AA49"/>
    <mergeCell ref="AB46:AC47"/>
    <mergeCell ref="AB48:AC49"/>
    <mergeCell ref="AD45:AE53"/>
    <mergeCell ref="AD57:AE65"/>
    <mergeCell ref="H61:AA61"/>
    <mergeCell ref="H62:AA62"/>
    <mergeCell ref="H63:AA63"/>
    <mergeCell ref="H64:AA64"/>
    <mergeCell ref="H65:AA65"/>
    <mergeCell ref="AB67:AC67"/>
    <mergeCell ref="AB65:AC65"/>
    <mergeCell ref="AB64:AC64"/>
    <mergeCell ref="H59:AA59"/>
    <mergeCell ref="H60:AA60"/>
    <mergeCell ref="AB66:AC66"/>
    <mergeCell ref="AG1:AH1"/>
    <mergeCell ref="H39:AC39"/>
    <mergeCell ref="V12:W12"/>
    <mergeCell ref="AD21:AE21"/>
    <mergeCell ref="AD22:AE22"/>
    <mergeCell ref="AD23:AJ23"/>
    <mergeCell ref="AH20:AJ20"/>
    <mergeCell ref="AD39:AE39"/>
    <mergeCell ref="AD44:AE44"/>
    <mergeCell ref="AF39:AJ39"/>
    <mergeCell ref="V9:AC9"/>
    <mergeCell ref="R6:U6"/>
    <mergeCell ref="AB43:AC43"/>
    <mergeCell ref="V6:Y6"/>
    <mergeCell ref="Z6:AC6"/>
    <mergeCell ref="R1:AC1"/>
    <mergeCell ref="H20:R20"/>
    <mergeCell ref="X13:Y13"/>
    <mergeCell ref="R94:AA94"/>
    <mergeCell ref="R95:AA95"/>
    <mergeCell ref="B86:E91"/>
    <mergeCell ref="F86:G91"/>
    <mergeCell ref="H90:AA90"/>
    <mergeCell ref="H91:AA91"/>
    <mergeCell ref="AD86:AE91"/>
    <mergeCell ref="AF71:AJ89"/>
    <mergeCell ref="H73:H74"/>
    <mergeCell ref="I73:M74"/>
    <mergeCell ref="N74:AA74"/>
    <mergeCell ref="AB74:AC74"/>
    <mergeCell ref="H87:AA87"/>
    <mergeCell ref="N82:AA82"/>
    <mergeCell ref="H92:L92"/>
  </mergeCells>
  <phoneticPr fontId="19"/>
  <conditionalFormatting sqref="AF19">
    <cfRule type="expression" dxfId="161" priority="56">
      <formula>OR($AF$19="",$AF$19&gt;0.2)</formula>
    </cfRule>
  </conditionalFormatting>
  <conditionalFormatting sqref="AI19">
    <cfRule type="expression" dxfId="160" priority="55">
      <formula>OR($AI$19="",$AI$19&gt;0.6)</formula>
    </cfRule>
  </conditionalFormatting>
  <conditionalFormatting sqref="AF22">
    <cfRule type="expression" dxfId="159" priority="50">
      <formula>OR($AF$22="",$AF$22&lt;-20,$AF$22&gt;115)</formula>
    </cfRule>
  </conditionalFormatting>
  <conditionalFormatting sqref="AI22">
    <cfRule type="expression" dxfId="158" priority="49">
      <formula>OR($AI$22="",$AI$22&gt;115)</formula>
    </cfRule>
  </conditionalFormatting>
  <conditionalFormatting sqref="X58:Y61">
    <cfRule type="expression" dxfId="157" priority="32">
      <formula>BJ58="-"</formula>
    </cfRule>
  </conditionalFormatting>
  <conditionalFormatting sqref="L62:Q65 L58:U61 R62:Y63">
    <cfRule type="expression" dxfId="156" priority="178">
      <formula>#REF!="-"</formula>
    </cfRule>
  </conditionalFormatting>
  <conditionalFormatting sqref="R64">
    <cfRule type="expression" dxfId="155" priority="181">
      <formula>#REF!="-"</formula>
    </cfRule>
  </conditionalFormatting>
  <conditionalFormatting sqref="W58:W61">
    <cfRule type="expression" dxfId="154" priority="220">
      <formula>BH58="-"</formula>
    </cfRule>
  </conditionalFormatting>
  <conditionalFormatting sqref="V58:V61">
    <cfRule type="expression" dxfId="153" priority="242">
      <formula>BF58="-"</formula>
    </cfRule>
  </conditionalFormatting>
  <conditionalFormatting sqref="AF20">
    <cfRule type="expression" dxfId="152" priority="263">
      <formula>($AD$96="X")</formula>
    </cfRule>
  </conditionalFormatting>
  <conditionalFormatting sqref="AI21">
    <cfRule type="expression" dxfId="151" priority="264">
      <formula>$AD$96="X"</formula>
    </cfRule>
  </conditionalFormatting>
  <conditionalFormatting sqref="AD23:AJ23">
    <cfRule type="expression" dxfId="150" priority="20">
      <formula>$AD$23=""</formula>
    </cfRule>
  </conditionalFormatting>
  <conditionalFormatting sqref="Q67">
    <cfRule type="expression" dxfId="149" priority="12">
      <formula>$R$67="-"</formula>
    </cfRule>
  </conditionalFormatting>
  <conditionalFormatting sqref="R67">
    <cfRule type="expression" dxfId="148" priority="11">
      <formula>$R$67="-"</formula>
    </cfRule>
  </conditionalFormatting>
  <conditionalFormatting sqref="T67">
    <cfRule type="expression" dxfId="147" priority="10">
      <formula>$U$67="-"</formula>
    </cfRule>
  </conditionalFormatting>
  <conditionalFormatting sqref="U67">
    <cfRule type="expression" dxfId="146" priority="9">
      <formula>$U$67="-"</formula>
    </cfRule>
  </conditionalFormatting>
  <conditionalFormatting sqref="H87:AA89 H90:H91">
    <cfRule type="expression" dxfId="145" priority="8">
      <formula>OR($AD$71="T1",$AD$71="T2")</formula>
    </cfRule>
  </conditionalFormatting>
  <conditionalFormatting sqref="H88:AA89 H90:H91">
    <cfRule type="expression" dxfId="144" priority="7">
      <formula>OR($AD$71="Y1",$AD$71="Y2",$AD$71="E1",$AD$71="E2",$AD$71="E3",$AD$71="E4",$AD$71="P1",$AD$71="P2",$AD$71="P3",$AD$71="P4")</formula>
    </cfRule>
  </conditionalFormatting>
  <conditionalFormatting sqref="H87:AA87">
    <cfRule type="expression" dxfId="143" priority="6">
      <formula>OR($AD$71="H1",$AD$71="H2",$AD$71="H3")</formula>
    </cfRule>
  </conditionalFormatting>
  <conditionalFormatting sqref="AF16">
    <cfRule type="expression" dxfId="142" priority="874">
      <formula>$AF$16=""</formula>
    </cfRule>
  </conditionalFormatting>
  <conditionalFormatting sqref="AI16">
    <cfRule type="expression" dxfId="141" priority="879">
      <formula>$AI$16=""</formula>
    </cfRule>
  </conditionalFormatting>
  <conditionalFormatting sqref="AH20">
    <cfRule type="expression" dxfId="140" priority="1881">
      <formula>$AD$96="x"</formula>
    </cfRule>
    <cfRule type="expression" dxfId="139" priority="1882">
      <formula>$AH$20=""</formula>
    </cfRule>
  </conditionalFormatting>
  <conditionalFormatting sqref="AF21">
    <cfRule type="expression" dxfId="138" priority="1883">
      <formula>$AD$96="X"</formula>
    </cfRule>
    <cfRule type="expression" dxfId="137" priority="1884">
      <formula>($AF$21="")</formula>
    </cfRule>
  </conditionalFormatting>
  <dataValidations disablePrompts="1" count="5">
    <dataValidation type="list" allowBlank="1" showInputMessage="1" showErrorMessage="1" sqref="AD66">
      <formula1>"A,B,C,D,V"</formula1>
    </dataValidation>
    <dataValidation type="list" allowBlank="1" showInputMessage="1" showErrorMessage="1" sqref="AD67">
      <formula1>"A,B,C,D,E,V"</formula1>
    </dataValidation>
    <dataValidation type="list" allowBlank="1" showInputMessage="1" showErrorMessage="1" sqref="AD54">
      <formula1>"1,4"</formula1>
    </dataValidation>
    <dataValidation type="list" allowBlank="1" showInputMessage="1" showErrorMessage="1" sqref="AD23:AJ23">
      <formula1>"Vertical,Horizontal"</formula1>
    </dataValidation>
    <dataValidation type="list" allowBlank="1" showInputMessage="1" showErrorMessage="1" sqref="AH20:AJ20">
      <formula1>"w/o Break Release Port, w/ Shuttle Valve, w/ H-Reducing Relief Valve"</formula1>
    </dataValidation>
  </dataValidations>
  <printOptions horizontalCentered="1" verticalCentered="1"/>
  <pageMargins left="0.19685039370078741" right="0.19685039370078741" top="0.19685039370078741" bottom="0.19685039370078741" header="0.31496062992125984" footer="0"/>
  <pageSetup paperSize="9" scale="37"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97" id="{8A4024CE-2934-4286-87FD-A478FDD351E8}">
            <xm:f>OR('M7V-spec'!AE20="-")</xm:f>
            <x14:dxf>
              <fill>
                <patternFill>
                  <bgColor theme="0" tint="-0.34998626667073579"/>
                </patternFill>
              </fill>
            </x14:dxf>
          </x14:cfRule>
          <xm:sqref>H55:K56 H46</xm:sqref>
        </x14:conditionalFormatting>
        <x14:conditionalFormatting xmlns:xm="http://schemas.microsoft.com/office/excel/2006/main">
          <x14:cfRule type="expression" priority="399" id="{D54CFC16-C667-43DF-B87A-73BC1BEA7548}">
            <xm:f>OR('M7V-spec'!AG23="-")</xm:f>
            <x14:dxf>
              <fill>
                <patternFill>
                  <bgColor theme="0" tint="-0.34998626667073579"/>
                </patternFill>
              </fill>
            </x14:dxf>
          </x14:cfRule>
          <xm:sqref>K48:L48</xm:sqref>
        </x14:conditionalFormatting>
        <x14:conditionalFormatting xmlns:xm="http://schemas.microsoft.com/office/excel/2006/main">
          <x14:cfRule type="expression" priority="400" id="{A258180F-1B9B-4968-916F-46BAA8502018}">
            <xm:f>OR('M7V-spec'!AE20="-")</xm:f>
            <x14:dxf>
              <fill>
                <patternFill>
                  <bgColor theme="0" tint="-0.34998626667073579"/>
                </patternFill>
              </fill>
            </x14:dxf>
          </x14:cfRule>
          <xm:sqref>U50:U53 S46 S55:S56</xm:sqref>
        </x14:conditionalFormatting>
        <x14:conditionalFormatting xmlns:xm="http://schemas.microsoft.com/office/excel/2006/main">
          <x14:cfRule type="expression" priority="414" id="{B1E5C047-0DD2-4EE1-A91D-5568CC844A66}">
            <xm:f>'M7V-spec'!AG32="-"</xm:f>
            <x14:dxf>
              <fill>
                <patternFill>
                  <bgColor theme="0" tint="-0.34998626667073579"/>
                </patternFill>
              </fill>
            </x14:dxf>
          </x14:cfRule>
          <xm:sqref>J58:K65</xm:sqref>
        </x14:conditionalFormatting>
        <x14:conditionalFormatting xmlns:xm="http://schemas.microsoft.com/office/excel/2006/main">
          <x14:cfRule type="expression" priority="569" id="{D54CFC16-C667-43DF-B87A-73BC1BEA7548}">
            <xm:f>OR('M7V-spec'!AE20="-")</xm:f>
            <x14:dxf>
              <fill>
                <patternFill>
                  <bgColor theme="0" tint="-0.34998626667073579"/>
                </patternFill>
              </fill>
            </x14:dxf>
          </x14:cfRule>
          <xm:sqref>K50:L53 I46:I47</xm:sqref>
        </x14:conditionalFormatting>
        <x14:conditionalFormatting xmlns:xm="http://schemas.microsoft.com/office/excel/2006/main">
          <x14:cfRule type="expression" priority="570" id="{A258180F-1B9B-4968-916F-46BAA8502018}">
            <xm:f>OR('M7V-spec'!AE21="-")</xm:f>
            <x14:dxf>
              <fill>
                <patternFill>
                  <bgColor theme="0" tint="-0.34998626667073579"/>
                </patternFill>
              </fill>
            </x14:dxf>
          </x14:cfRule>
          <xm:sqref>S48</xm:sqref>
        </x14:conditionalFormatting>
        <x14:conditionalFormatting xmlns:xm="http://schemas.microsoft.com/office/excel/2006/main">
          <x14:cfRule type="expression" priority="598" id="{427D33E9-3EB3-49EF-A496-582F43397FF4}">
            <xm:f>'M7V-spec'!$AI$20="×"</xm:f>
            <x14:dxf>
              <fill>
                <patternFill>
                  <bgColor theme="5" tint="0.79998168889431442"/>
                </patternFill>
              </fill>
            </x14:dxf>
          </x14:cfRule>
          <x14:cfRule type="expression" priority="599" id="{49663DD6-DA46-4527-BCF8-6E21D54587C9}">
            <xm:f>'M7V-spec'!$AF$29="-"</xm:f>
            <x14:dxf>
              <fill>
                <patternFill>
                  <bgColor theme="5" tint="0.79998168889431442"/>
                </patternFill>
              </fill>
            </x14:dxf>
          </x14:cfRule>
          <x14:cfRule type="expression" priority="600" id="{50D2907F-B62D-4DCD-A869-0DF1D67B97E9}">
            <xm:f>'M7V-spec'!$AF$29="○"</xm:f>
            <x14:dxf>
              <fill>
                <patternFill>
                  <bgColor rgb="FFFFFFCC"/>
                </patternFill>
              </fill>
            </x14:dxf>
          </x14:cfRule>
          <xm:sqref>AD54 J13</xm:sqref>
        </x14:conditionalFormatting>
        <x14:conditionalFormatting xmlns:xm="http://schemas.microsoft.com/office/excel/2006/main">
          <x14:cfRule type="expression" priority="716" id="{B1E5C047-0DD2-4EE1-A91D-5568CC844A66}">
            <xm:f>'M7V-spec'!AE36="-"</xm:f>
            <x14:dxf>
              <fill>
                <patternFill>
                  <bgColor theme="0" tint="-0.34998626667073579"/>
                </patternFill>
              </fill>
            </x14:dxf>
          </x14:cfRule>
          <xm:sqref>H58:I65 H57</xm:sqref>
        </x14:conditionalFormatting>
        <x14:conditionalFormatting xmlns:xm="http://schemas.microsoft.com/office/excel/2006/main">
          <x14:cfRule type="expression" priority="718" id="{AEB44712-5935-4FE0-A4E9-B6A340AA499C}">
            <xm:f>'M7V-spec'!$AI$20="×"</xm:f>
            <x14:dxf>
              <fill>
                <patternFill>
                  <bgColor theme="5" tint="0.79998168889431442"/>
                </patternFill>
              </fill>
            </x14:dxf>
          </x14:cfRule>
          <x14:cfRule type="expression" priority="719" id="{D8B858CC-0DAD-4A81-8A05-5C61A458A6A4}">
            <xm:f>'M7V-spec'!$AF$36="-"</xm:f>
            <x14:dxf>
              <fill>
                <patternFill>
                  <bgColor theme="5" tint="0.79998168889431442"/>
                </patternFill>
              </fill>
            </x14:dxf>
          </x14:cfRule>
          <x14:cfRule type="expression" priority="720" id="{4946DC2E-5E3A-4041-8F32-B483850A1BC6}">
            <xm:f>'M7V-spec'!$AF$36="○"</xm:f>
            <x14:dxf>
              <fill>
                <patternFill>
                  <bgColor rgb="FFFFFFCC"/>
                </patternFill>
              </fill>
            </x14:dxf>
          </x14:cfRule>
          <xm:sqref>AD57 L13</xm:sqref>
        </x14:conditionalFormatting>
        <x14:conditionalFormatting xmlns:xm="http://schemas.microsoft.com/office/excel/2006/main">
          <x14:cfRule type="expression" priority="803" id="{54B2B8A5-ACF2-4BD4-A931-577F27E8C5E2}">
            <xm:f>'M7V-spec'!AI46="-"</xm:f>
            <x14:dxf>
              <fill>
                <patternFill>
                  <bgColor theme="0" tint="-0.34998626667073579"/>
                </patternFill>
              </fill>
            </x14:dxf>
          </x14:cfRule>
          <xm:sqref>V64:V65</xm:sqref>
        </x14:conditionalFormatting>
        <x14:conditionalFormatting xmlns:xm="http://schemas.microsoft.com/office/excel/2006/main">
          <x14:cfRule type="expression" priority="804" id="{C4B911CE-82D4-49C9-B7C2-9B22F0E4B6AB}">
            <xm:f>'M7V-spec'!AD46="-"</xm:f>
            <x14:dxf>
              <fill>
                <patternFill>
                  <bgColor theme="0" tint="-0.34998626667073579"/>
                </patternFill>
              </fill>
            </x14:dxf>
          </x14:cfRule>
          <xm:sqref>R65</xm:sqref>
        </x14:conditionalFormatting>
        <x14:conditionalFormatting xmlns:xm="http://schemas.microsoft.com/office/excel/2006/main">
          <x14:cfRule type="expression" priority="805" id="{A3FCFACF-5FE4-4DAE-AF9F-9FDB575BC628}">
            <xm:f>'M7V-spec'!$AI$52="-"</xm:f>
            <x14:dxf>
              <fill>
                <patternFill>
                  <bgColor theme="5" tint="0.79998168889431442"/>
                </patternFill>
              </fill>
            </x14:dxf>
          </x14:cfRule>
          <xm:sqref>AD66 P13</xm:sqref>
        </x14:conditionalFormatting>
        <x14:conditionalFormatting xmlns:xm="http://schemas.microsoft.com/office/excel/2006/main">
          <x14:cfRule type="expression" priority="808" id="{A846AE5C-D8A3-49CA-AD97-96EBD36C3847}">
            <xm:f>'M7V-spec'!AE46="-"</xm:f>
            <x14:dxf>
              <fill>
                <patternFill>
                  <bgColor theme="0" tint="-0.34998626667073579"/>
                </patternFill>
              </fill>
            </x14:dxf>
          </x14:cfRule>
          <xm:sqref>S64:U65</xm:sqref>
        </x14:conditionalFormatting>
        <x14:conditionalFormatting xmlns:xm="http://schemas.microsoft.com/office/excel/2006/main">
          <x14:cfRule type="expression" priority="835" id="{813CF64C-9CDC-44D2-9FB7-3E3579315DA7}">
            <xm:f>'M7V-spec'!AN46="-"</xm:f>
            <x14:dxf>
              <fill>
                <patternFill>
                  <bgColor theme="0" tint="-0.34998626667073579"/>
                </patternFill>
              </fill>
            </x14:dxf>
          </x14:cfRule>
          <xm:sqref>X64:Y65</xm:sqref>
        </x14:conditionalFormatting>
        <x14:conditionalFormatting xmlns:xm="http://schemas.microsoft.com/office/excel/2006/main">
          <x14:cfRule type="expression" priority="836" id="{6D9959C8-FA32-4DB4-B8D7-814E522C51DB}">
            <xm:f>'M7V-spec'!$AP$53="-"</xm:f>
            <x14:dxf>
              <fill>
                <patternFill>
                  <bgColor theme="5" tint="0.79998168889431442"/>
                </patternFill>
              </fill>
            </x14:dxf>
          </x14:cfRule>
          <xm:sqref>AD67 R13</xm:sqref>
        </x14:conditionalFormatting>
        <x14:conditionalFormatting xmlns:xm="http://schemas.microsoft.com/office/excel/2006/main">
          <x14:cfRule type="expression" priority="838" id="{C8B18D9A-D255-4206-9DA3-F0BF4F85FF02}">
            <xm:f>'M7V-spec'!AL46="-"</xm:f>
            <x14:dxf>
              <fill>
                <patternFill>
                  <bgColor theme="0" tint="-0.34998626667073579"/>
                </patternFill>
              </fill>
            </x14:dxf>
          </x14:cfRule>
          <xm:sqref>W64:W65</xm:sqref>
        </x14:conditionalFormatting>
        <x14:conditionalFormatting xmlns:xm="http://schemas.microsoft.com/office/excel/2006/main">
          <x14:cfRule type="expression" priority="859" id="{096FF6BD-0A58-4738-B105-A860F7A3DA16}">
            <xm:f>OR($AI$18="",$AI$18&gt;'M7V-spec'!$AL$117)</xm:f>
            <x14:dxf>
              <fill>
                <patternFill>
                  <bgColor theme="5" tint="0.79998168889431442"/>
                </patternFill>
              </fill>
            </x14:dxf>
          </x14:cfRule>
          <xm:sqref>AI18</xm:sqref>
        </x14:conditionalFormatting>
        <x14:conditionalFormatting xmlns:xm="http://schemas.microsoft.com/office/excel/2006/main">
          <x14:cfRule type="expression" priority="861" id="{1A024121-A85F-4FC5-A714-0D937BAF9007}">
            <xm:f>OR($AF$18="",$AF$18&gt;'M7V-spec'!$AK$117)</xm:f>
            <x14:dxf>
              <fill>
                <patternFill>
                  <bgColor theme="5" tint="0.79998168889431442"/>
                </patternFill>
              </fill>
            </x14:dxf>
          </x14:cfRule>
          <xm:sqref>AF18</xm:sqref>
        </x14:conditionalFormatting>
        <x14:conditionalFormatting xmlns:xm="http://schemas.microsoft.com/office/excel/2006/main">
          <x14:cfRule type="expression" priority="895" id="{ED341939-580F-4EDF-A029-BE1E02894BEB}">
            <xm:f>'M7V-spec'!$AF$86="○"</xm:f>
            <x14:dxf>
              <fill>
                <patternFill>
                  <bgColor rgb="FFFFFFCC"/>
                </patternFill>
              </fill>
            </x14:dxf>
          </x14:cfRule>
          <xm:sqref>AD92 Z13</xm:sqref>
        </x14:conditionalFormatting>
        <x14:conditionalFormatting xmlns:xm="http://schemas.microsoft.com/office/excel/2006/main">
          <x14:cfRule type="expression" priority="911" id="{C8170D15-23B3-48C4-A69D-EC1832AC7F29}">
            <xm:f>'M7V-spec'!$AF$91="○"</xm:f>
            <x14:dxf>
              <fill>
                <patternFill>
                  <bgColor rgb="FFFFFFCC"/>
                </patternFill>
              </fill>
            </x14:dxf>
          </x14:cfRule>
          <xm:sqref>AD96 AB13</xm:sqref>
        </x14:conditionalFormatting>
        <x14:conditionalFormatting xmlns:xm="http://schemas.microsoft.com/office/excel/2006/main">
          <x14:cfRule type="expression" priority="914" id="{9EC0404E-9C16-4D4A-B348-217DA6A5A74B}">
            <xm:f>'M7V-spec'!$AJ$91="b"</xm:f>
            <x14:dxf>
              <fill>
                <patternFill>
                  <bgColor theme="0" tint="-0.34998626667073579"/>
                </patternFill>
              </fill>
            </x14:dxf>
          </x14:cfRule>
          <xm:sqref>H48:S48 H51:AA51 H53:AA53 I49</xm:sqref>
        </x14:conditionalFormatting>
        <x14:conditionalFormatting xmlns:xm="http://schemas.microsoft.com/office/excel/2006/main">
          <x14:cfRule type="expression" priority="922" id="{4629F8B7-AAE3-4B02-8BDA-E5BDED1BD9C3}">
            <xm:f>IF('M7V-spec'!$AJ$91="b",OR($AD$45="B",$AD$45="D",$AD$45="F"),)</xm:f>
            <x14:dxf>
              <fill>
                <patternFill>
                  <bgColor theme="5" tint="0.79998168889431442"/>
                </patternFill>
              </fill>
            </x14:dxf>
          </x14:cfRule>
          <x14:cfRule type="expression" priority="923" id="{089AE35F-A54D-4F7B-93F6-BDBAD0B560A7}">
            <xm:f>'M7V-spec'!$AI$20="×"</xm:f>
            <x14:dxf>
              <fill>
                <patternFill>
                  <bgColor theme="5" tint="0.79998168889431442"/>
                </patternFill>
              </fill>
            </x14:dxf>
          </x14:cfRule>
          <x14:cfRule type="expression" priority="924" id="{8F918B79-C87A-4A58-868E-1B3F38C41972}">
            <xm:f>'M7V-spec'!$AF$20="-"</xm:f>
            <x14:dxf>
              <fill>
                <patternFill>
                  <bgColor theme="5" tint="0.79998168889431442"/>
                </patternFill>
              </fill>
            </x14:dxf>
          </x14:cfRule>
          <x14:cfRule type="expression" priority="925" id="{1A559692-73D9-4059-9236-096608DF99AB}">
            <xm:f>'M7V-spec'!$AF$20="○"</xm:f>
            <x14:dxf>
              <fill>
                <patternFill>
                  <bgColor rgb="FFFFFFCC"/>
                </patternFill>
              </fill>
            </x14:dxf>
          </x14:cfRule>
          <xm:sqref>AD45:AE53 H13</xm:sqref>
        </x14:conditionalFormatting>
        <x14:conditionalFormatting xmlns:xm="http://schemas.microsoft.com/office/excel/2006/main">
          <x14:cfRule type="expression" priority="1" id="{3290D41D-3ACE-407A-A1B7-4C0020BE29CC}">
            <xm:f>'M7V-spec'!$AE$64="△"</xm:f>
            <x14:dxf>
              <fill>
                <patternFill>
                  <bgColor rgb="FFFFFFCC"/>
                </patternFill>
              </fill>
            </x14:dxf>
          </x14:cfRule>
          <x14:cfRule type="expression" priority="949" id="{1D104414-AA63-4060-ACEB-296B1AA67351}">
            <xm:f>'M7V-spec'!$AE$64="×"</xm:f>
            <x14:dxf>
              <fill>
                <patternFill>
                  <bgColor theme="5" tint="0.79998168889431442"/>
                </patternFill>
              </fill>
            </x14:dxf>
          </x14:cfRule>
          <xm:sqref>AD71 AD86 V13 X13</xm:sqref>
        </x14:conditionalFormatting>
        <x14:conditionalFormatting xmlns:xm="http://schemas.microsoft.com/office/excel/2006/main">
          <x14:cfRule type="expression" priority="1014" id="{CD33B571-1D01-4522-9A3F-E09B18EAEBD2}">
            <xm:f>OR($AI$17="",$AI$17&gt;'M7V-spec'!$AG$109)</xm:f>
            <x14:dxf>
              <fill>
                <patternFill>
                  <bgColor theme="5" tint="0.79998168889431442"/>
                </patternFill>
              </fill>
            </x14:dxf>
          </x14:cfRule>
          <xm:sqref>AI17</xm:sqref>
        </x14:conditionalFormatting>
        <x14:conditionalFormatting xmlns:xm="http://schemas.microsoft.com/office/excel/2006/main">
          <x14:cfRule type="expression" priority="1015" id="{196B561C-31BC-44CF-A1C5-FC7DC63A6379}">
            <xm:f>OR($AF$17="",$AF$17&gt;'M7V-spec'!$AE$109)</xm:f>
            <x14:dxf>
              <fill>
                <patternFill>
                  <bgColor theme="5" tint="0.79998168889431442"/>
                </patternFill>
              </fill>
            </x14:dxf>
          </x14:cfRule>
          <xm:sqref>AF17</xm:sqref>
        </x14:conditionalFormatting>
        <x14:conditionalFormatting xmlns:xm="http://schemas.microsoft.com/office/excel/2006/main">
          <x14:cfRule type="expression" priority="1170" id="{8A4024CE-2934-4286-87FD-A478FDD351E8}">
            <xm:f>OR('M7V-spec'!AE21="-")</xm:f>
            <x14:dxf>
              <fill>
                <patternFill>
                  <bgColor theme="0" tint="-0.34998626667073579"/>
                </patternFill>
              </fill>
            </x14:dxf>
          </x14:cfRule>
          <xm:sqref>H48</xm:sqref>
        </x14:conditionalFormatting>
        <x14:conditionalFormatting xmlns:xm="http://schemas.microsoft.com/office/excel/2006/main">
          <x14:cfRule type="expression" priority="1173" id="{D54CFC16-C667-43DF-B87A-73BC1BEA7548}">
            <xm:f>OR('M7V-spec'!AE21="-")</xm:f>
            <x14:dxf>
              <fill>
                <patternFill>
                  <bgColor theme="0" tint="-0.34998626667073579"/>
                </patternFill>
              </fill>
            </x14:dxf>
          </x14:cfRule>
          <xm:sqref>I48:J48 I49</xm:sqref>
        </x14:conditionalFormatting>
        <x14:conditionalFormatting xmlns:xm="http://schemas.microsoft.com/office/excel/2006/main">
          <x14:cfRule type="expression" priority="1196" id="{A258180F-1B9B-4968-916F-46BAA8502018}">
            <xm:f>OR('M7V-spec'!AE22="-")</xm:f>
            <x14:dxf>
              <fill>
                <patternFill>
                  <bgColor theme="0" tint="-0.34998626667073579"/>
                </patternFill>
              </fill>
            </x14:dxf>
          </x14:cfRule>
          <xm:sqref>S50:T53</xm:sqref>
        </x14:conditionalFormatting>
        <x14:conditionalFormatting xmlns:xm="http://schemas.microsoft.com/office/excel/2006/main">
          <x14:cfRule type="expression" priority="1200" id="{8A4024CE-2934-4286-87FD-A478FDD351E8}">
            <xm:f>OR('M7V-spec'!AE22="-")</xm:f>
            <x14:dxf>
              <fill>
                <patternFill>
                  <bgColor theme="0" tint="-0.34998626667073579"/>
                </patternFill>
              </fill>
            </x14:dxf>
          </x14:cfRule>
          <xm:sqref>H50:H53</xm:sqref>
        </x14:conditionalFormatting>
        <x14:conditionalFormatting xmlns:xm="http://schemas.microsoft.com/office/excel/2006/main">
          <x14:cfRule type="expression" priority="1202" id="{D54CFC16-C667-43DF-B87A-73BC1BEA7548}">
            <xm:f>OR('M7V-spec'!AE22="-")</xm:f>
            <x14:dxf>
              <fill>
                <patternFill>
                  <bgColor theme="0" tint="-0.34998626667073579"/>
                </patternFill>
              </fill>
            </x14:dxf>
          </x14:cfRule>
          <xm:sqref>I50:J53</xm:sqref>
        </x14:conditionalFormatting>
        <x14:conditionalFormatting xmlns:xm="http://schemas.microsoft.com/office/excel/2006/main">
          <x14:cfRule type="expression" priority="1895" id="{7CBD0873-DCF0-4410-9D20-25E06CB8DAD4}">
            <xm:f>IF($AD$66="V",OR($AF$16&lt;'M7V-spec'!$AE$117,$AF$16&gt;'M7V-spec'!$AF$117))</xm:f>
            <x14:dxf>
              <fill>
                <patternFill>
                  <bgColor theme="5" tint="0.79998168889431442"/>
                </patternFill>
              </fill>
            </x14:dxf>
          </x14:cfRule>
          <x14:cfRule type="expression" priority="1896" id="{7980089C-635B-45A5-B7EC-F709329FC64D}">
            <xm:f>IF($AD$66&lt;&gt;"V",$AF$16&lt;&gt;'M7V-spec'!$AI$52)</xm:f>
            <x14:dxf>
              <fill>
                <patternFill>
                  <bgColor theme="5" tint="0.79998168889431442"/>
                </patternFill>
              </fill>
            </x14:dxf>
          </x14:cfRule>
          <xm:sqref>AF16</xm:sqref>
        </x14:conditionalFormatting>
        <x14:conditionalFormatting xmlns:xm="http://schemas.microsoft.com/office/excel/2006/main">
          <x14:cfRule type="expression" priority="1897" id="{AE317A30-F08B-4AA2-9399-30983734E555}">
            <xm:f>IF($AD$67="V",OR($AI$16&lt;'M7V-spec'!$AG$117,$AI$16&gt;'M7V-spec'!$AH$117))</xm:f>
            <x14:dxf>
              <fill>
                <patternFill>
                  <bgColor theme="5" tint="0.79998168889431442"/>
                </patternFill>
              </fill>
            </x14:dxf>
          </x14:cfRule>
          <x14:cfRule type="expression" priority="1898" id="{023D74B8-489E-4681-9249-4FF9E247AF32}">
            <xm:f>IF($AD$67&lt;&gt;"V",$AI$16&lt;&gt;'M7V-spec'!$AP$53)</xm:f>
            <x14:dxf>
              <fill>
                <patternFill>
                  <bgColor theme="5" tint="0.79998168889431442"/>
                </patternFill>
              </fill>
            </x14:dxf>
          </x14:cfRule>
          <xm:sqref>AI16</xm:sqref>
        </x14:conditionalFormatting>
      </x14:conditionalFormattings>
    </ext>
    <ext xmlns:x14="http://schemas.microsoft.com/office/spreadsheetml/2009/9/main" uri="{CCE6A557-97BC-4b89-ADB6-D9C93CAAB3DF}">
      <x14:dataValidations xmlns:xm="http://schemas.microsoft.com/office/excel/2006/main" disablePrompts="1" count="10">
        <x14:dataValidation type="list" allowBlank="1" showInputMessage="1" showErrorMessage="1">
          <x14:formula1>
            <xm:f>'M7V-spec'!$T$12:$W$12</xm:f>
          </x14:formula1>
          <xm:sqref>AD40</xm:sqref>
        </x14:dataValidation>
        <x14:dataValidation type="list" allowBlank="1" showInputMessage="1" showErrorMessage="1">
          <x14:formula1>
            <xm:f>'M7V-spec'!$B$20:$B$25</xm:f>
          </x14:formula1>
          <xm:sqref>AD45</xm:sqref>
        </x14:dataValidation>
        <x14:dataValidation type="list" allowBlank="1" showInputMessage="1" showErrorMessage="1">
          <x14:formula1>
            <xm:f>'M7V-spec'!$B$36:$B$44</xm:f>
          </x14:formula1>
          <xm:sqref>AD57</xm:sqref>
        </x14:dataValidation>
        <x14:dataValidation type="list" allowBlank="1" showInputMessage="1" showErrorMessage="1">
          <x14:formula1>
            <xm:f>'M7V-spec'!$B$59:$B$61</xm:f>
          </x14:formula1>
          <xm:sqref>AD68</xm:sqref>
        </x14:dataValidation>
        <x14:dataValidation type="list" allowBlank="1" showInputMessage="1" showErrorMessage="1">
          <x14:formula1>
            <xm:f>'M7V-spec'!$B$89:$B$91</xm:f>
          </x14:formula1>
          <xm:sqref>AD92</xm:sqref>
        </x14:dataValidation>
        <x14:dataValidation type="list" allowBlank="1" showInputMessage="1" showErrorMessage="1">
          <x14:formula1>
            <xm:f>'M7V-spec'!$B$94:$B$96</xm:f>
          </x14:formula1>
          <xm:sqref>AD96</xm:sqref>
        </x14:dataValidation>
        <x14:dataValidation type="list" allowBlank="1" showInputMessage="1" showErrorMessage="1">
          <x14:formula1>
            <xm:f>'M7V-spec'!$AO$117:$AP$117</xm:f>
          </x14:formula1>
          <xm:sqref>AF21</xm:sqref>
        </x14:dataValidation>
        <x14:dataValidation type="list" allowBlank="1" showInputMessage="1" showErrorMessage="1">
          <x14:formula1>
            <xm:f>'M7V-spec'!$AQ$8:$AQ$12</xm:f>
          </x14:formula1>
          <xm:sqref>V6</xm:sqref>
        </x14:dataValidation>
        <x14:dataValidation type="list" allowBlank="1" showInputMessage="1" showErrorMessage="1">
          <x14:formula1>
            <xm:f>'M7V-spec'!$C$81:$C$86</xm:f>
          </x14:formula1>
          <xm:sqref>AD86:AE91</xm:sqref>
        </x14:dataValidation>
        <x14:dataValidation type="list" allowBlank="1" showInputMessage="1" showErrorMessage="1">
          <x14:formula1>
            <xm:f>'M7V-spec'!$C$64:$C$78</xm:f>
          </x14:formula1>
          <xm:sqref>AD71:AE85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E101"/>
  <sheetViews>
    <sheetView showGridLines="0" view="pageBreakPreview" zoomScale="85" zoomScaleNormal="25" zoomScaleSheetLayoutView="85" workbookViewId="0">
      <selection activeCell="V3" sqref="V3:AC3"/>
    </sheetView>
  </sheetViews>
  <sheetFormatPr defaultColWidth="8.875" defaultRowHeight="18"/>
  <cols>
    <col min="1" max="1" width="2.5" style="85" customWidth="1"/>
    <col min="2" max="2" width="20" style="85" customWidth="1"/>
    <col min="3" max="3" width="10" style="85" customWidth="1"/>
    <col min="4" max="31" width="5" style="85" customWidth="1"/>
    <col min="32" max="34" width="10" style="85" customWidth="1"/>
    <col min="35" max="36" width="10" style="86" customWidth="1"/>
    <col min="37" max="37" width="2.5" style="87" customWidth="1"/>
    <col min="38" max="38" width="8.875" style="87" customWidth="1"/>
    <col min="39" max="53" width="8.875" style="257"/>
    <col min="54" max="56" width="8.875" style="87" customWidth="1"/>
    <col min="57" max="57" width="8.875" style="85" customWidth="1"/>
    <col min="58" max="16384" width="8.875" style="85"/>
  </cols>
  <sheetData>
    <row r="1" spans="1:56" s="146" customFormat="1" ht="37.5" customHeight="1">
      <c r="A1" s="144"/>
      <c r="B1" s="40"/>
      <c r="C1" s="64"/>
      <c r="D1" s="65"/>
      <c r="E1" s="65"/>
      <c r="F1" s="65"/>
      <c r="G1" s="65"/>
      <c r="H1" s="64"/>
      <c r="I1" s="64"/>
      <c r="J1" s="64"/>
      <c r="K1" s="64"/>
      <c r="L1" s="64"/>
      <c r="M1" s="64"/>
      <c r="N1" s="65"/>
      <c r="O1" s="66"/>
      <c r="P1" s="66"/>
      <c r="Q1" s="66"/>
      <c r="R1" s="430" t="str">
        <f>VLOOKUP(M7VC!V6,'M7VC-spec'!AQ8:AR12,2,0)</f>
        <v xml:space="preserve"> </v>
      </c>
      <c r="S1" s="430"/>
      <c r="T1" s="430"/>
      <c r="U1" s="430"/>
      <c r="V1" s="430"/>
      <c r="W1" s="430"/>
      <c r="X1" s="430"/>
      <c r="Y1" s="430"/>
      <c r="Z1" s="430"/>
      <c r="AA1" s="430"/>
      <c r="AB1" s="430"/>
      <c r="AC1" s="430"/>
      <c r="AG1" s="406" t="s">
        <v>645</v>
      </c>
      <c r="AH1" s="406"/>
      <c r="AI1" s="82"/>
      <c r="AJ1" s="100" t="s">
        <v>835</v>
      </c>
      <c r="AK1" s="83"/>
      <c r="AL1" s="83"/>
      <c r="BB1" s="83"/>
      <c r="BC1" s="83"/>
      <c r="BD1" s="83"/>
    </row>
    <row r="2" spans="1:56" s="146" customFormat="1" ht="3.75" customHeight="1">
      <c r="A2" s="144"/>
      <c r="B2" s="40"/>
      <c r="C2" s="64"/>
      <c r="D2" s="65"/>
      <c r="E2" s="65"/>
      <c r="F2" s="65"/>
      <c r="G2" s="65"/>
      <c r="H2" s="64"/>
      <c r="I2" s="64"/>
      <c r="J2" s="64"/>
      <c r="K2" s="64"/>
      <c r="L2" s="64"/>
      <c r="M2" s="64"/>
      <c r="N2" s="65"/>
      <c r="O2" s="66"/>
      <c r="P2" s="66"/>
      <c r="Q2" s="66"/>
      <c r="R2" s="66"/>
      <c r="S2" s="81"/>
      <c r="T2" s="81"/>
      <c r="U2" s="81"/>
      <c r="V2" s="81"/>
      <c r="W2" s="81"/>
      <c r="X2" s="81"/>
      <c r="AH2" s="128"/>
      <c r="AI2" s="82"/>
      <c r="AJ2" s="100"/>
      <c r="AK2" s="83"/>
      <c r="AL2" s="83"/>
      <c r="BB2" s="83"/>
      <c r="BC2" s="83"/>
      <c r="BD2" s="83"/>
    </row>
    <row r="3" spans="1:56" s="146" customFormat="1" ht="30" customHeight="1">
      <c r="A3" s="144"/>
      <c r="B3" s="672" t="s">
        <v>763</v>
      </c>
      <c r="C3" s="672"/>
      <c r="D3" s="672"/>
      <c r="E3" s="672"/>
      <c r="F3" s="672"/>
      <c r="G3" s="672"/>
      <c r="H3" s="67"/>
      <c r="I3" s="67"/>
      <c r="J3" s="67"/>
      <c r="K3" s="67"/>
      <c r="L3" s="67"/>
      <c r="M3" s="67"/>
      <c r="N3" s="68"/>
      <c r="O3" s="68"/>
      <c r="P3" s="68"/>
      <c r="Q3" s="68"/>
      <c r="R3" s="427" t="s">
        <v>573</v>
      </c>
      <c r="S3" s="427"/>
      <c r="T3" s="427"/>
      <c r="U3" s="427"/>
      <c r="V3" s="487"/>
      <c r="W3" s="487"/>
      <c r="X3" s="487"/>
      <c r="Y3" s="487"/>
      <c r="Z3" s="487"/>
      <c r="AA3" s="487"/>
      <c r="AB3" s="487"/>
      <c r="AC3" s="487"/>
      <c r="AD3" s="427" t="s">
        <v>574</v>
      </c>
      <c r="AE3" s="427"/>
      <c r="AF3" s="427"/>
      <c r="AG3" s="426"/>
      <c r="AH3" s="426"/>
      <c r="AI3" s="426"/>
      <c r="AJ3" s="426"/>
      <c r="BB3" s="83"/>
      <c r="BC3" s="83"/>
      <c r="BD3" s="83"/>
    </row>
    <row r="4" spans="1:56" s="146" customFormat="1" ht="3.75" customHeight="1" thickBot="1">
      <c r="A4" s="144"/>
      <c r="B4" s="41"/>
      <c r="C4" s="67"/>
      <c r="D4" s="67"/>
      <c r="E4" s="67"/>
      <c r="F4" s="67"/>
      <c r="G4" s="67"/>
      <c r="H4" s="67"/>
      <c r="I4" s="67"/>
      <c r="J4" s="67"/>
      <c r="K4" s="67"/>
      <c r="L4" s="67"/>
      <c r="M4" s="67"/>
      <c r="N4" s="68"/>
      <c r="O4" s="68"/>
      <c r="P4" s="68"/>
      <c r="Q4" s="68"/>
      <c r="R4" s="156"/>
      <c r="S4" s="156"/>
      <c r="T4" s="156"/>
      <c r="U4" s="156"/>
      <c r="V4" s="160"/>
      <c r="W4" s="160"/>
      <c r="X4" s="160"/>
      <c r="Y4" s="160"/>
      <c r="Z4" s="160"/>
      <c r="AA4" s="160"/>
      <c r="AB4" s="160"/>
      <c r="AC4" s="160"/>
      <c r="AD4" s="156"/>
      <c r="AE4" s="156"/>
      <c r="AF4" s="156"/>
      <c r="AG4" s="161"/>
      <c r="AH4" s="161"/>
      <c r="AI4" s="161"/>
      <c r="AJ4" s="161"/>
      <c r="BB4" s="83"/>
      <c r="BC4" s="83"/>
      <c r="BD4" s="83"/>
    </row>
    <row r="5" spans="1:56" s="146" customFormat="1" ht="3.75" customHeight="1">
      <c r="A5" s="144"/>
      <c r="B5" s="41"/>
      <c r="C5" s="67"/>
      <c r="D5" s="67"/>
      <c r="E5" s="67"/>
      <c r="F5" s="67"/>
      <c r="G5" s="67"/>
      <c r="H5" s="67"/>
      <c r="I5" s="67"/>
      <c r="J5" s="67"/>
      <c r="K5" s="67"/>
      <c r="L5" s="67"/>
      <c r="M5" s="67"/>
      <c r="N5" s="68"/>
      <c r="O5" s="68"/>
      <c r="P5" s="68"/>
      <c r="Q5" s="68"/>
      <c r="R5" s="254"/>
      <c r="S5" s="254"/>
      <c r="T5" s="254"/>
      <c r="U5" s="254"/>
      <c r="V5" s="162"/>
      <c r="W5" s="162"/>
      <c r="X5" s="162"/>
      <c r="Y5" s="162"/>
      <c r="Z5" s="162"/>
      <c r="AA5" s="162"/>
      <c r="AB5" s="162"/>
      <c r="AC5" s="162"/>
      <c r="AD5" s="254"/>
      <c r="AE5" s="254"/>
      <c r="AF5" s="254"/>
      <c r="AG5" s="163"/>
      <c r="AH5" s="163"/>
      <c r="AI5" s="163"/>
      <c r="AJ5" s="163"/>
      <c r="BB5" s="83"/>
      <c r="BC5" s="83"/>
      <c r="BD5" s="83"/>
    </row>
    <row r="6" spans="1:56" s="146" customFormat="1" ht="30" customHeight="1">
      <c r="A6" s="144"/>
      <c r="B6" s="482" t="s">
        <v>571</v>
      </c>
      <c r="C6" s="482"/>
      <c r="D6" s="482"/>
      <c r="E6" s="482"/>
      <c r="F6" s="482"/>
      <c r="G6" s="482"/>
      <c r="H6" s="482"/>
      <c r="I6" s="482"/>
      <c r="J6" s="482"/>
      <c r="K6" s="482"/>
      <c r="L6" s="482"/>
      <c r="M6" s="482"/>
      <c r="N6" s="482"/>
      <c r="O6" s="482"/>
      <c r="P6" s="68"/>
      <c r="Q6" s="68"/>
      <c r="R6" s="427" t="s">
        <v>575</v>
      </c>
      <c r="S6" s="427"/>
      <c r="T6" s="427"/>
      <c r="U6" s="427"/>
      <c r="V6" s="429" t="s">
        <v>724</v>
      </c>
      <c r="W6" s="429"/>
      <c r="X6" s="429"/>
      <c r="Y6" s="429"/>
      <c r="Z6" s="391"/>
      <c r="AA6" s="391"/>
      <c r="AB6" s="391"/>
      <c r="AC6" s="391"/>
      <c r="AD6" s="427" t="s">
        <v>576</v>
      </c>
      <c r="AE6" s="427"/>
      <c r="AF6" s="427"/>
      <c r="AG6" s="426"/>
      <c r="AH6" s="426"/>
      <c r="AI6" s="426"/>
      <c r="AJ6" s="426"/>
      <c r="BB6" s="83"/>
      <c r="BC6" s="83"/>
      <c r="BD6" s="83"/>
    </row>
    <row r="7" spans="1:56" s="146" customFormat="1" ht="3.75" customHeight="1" thickBot="1">
      <c r="A7" s="144"/>
      <c r="B7" s="482"/>
      <c r="C7" s="482"/>
      <c r="D7" s="482"/>
      <c r="E7" s="482"/>
      <c r="F7" s="482"/>
      <c r="G7" s="482"/>
      <c r="H7" s="482"/>
      <c r="I7" s="482"/>
      <c r="J7" s="482"/>
      <c r="K7" s="482"/>
      <c r="L7" s="482"/>
      <c r="M7" s="482"/>
      <c r="N7" s="482"/>
      <c r="O7" s="482"/>
      <c r="P7" s="68"/>
      <c r="Q7" s="68"/>
      <c r="R7" s="156"/>
      <c r="S7" s="156"/>
      <c r="T7" s="156"/>
      <c r="U7" s="156"/>
      <c r="V7" s="160"/>
      <c r="W7" s="160"/>
      <c r="X7" s="160"/>
      <c r="Y7" s="160"/>
      <c r="Z7" s="160"/>
      <c r="AA7" s="160"/>
      <c r="AB7" s="160"/>
      <c r="AC7" s="160"/>
      <c r="AD7" s="156"/>
      <c r="AE7" s="156"/>
      <c r="AF7" s="156"/>
      <c r="AG7" s="161"/>
      <c r="AH7" s="161"/>
      <c r="AI7" s="161"/>
      <c r="AJ7" s="161"/>
      <c r="BB7" s="83"/>
      <c r="BC7" s="83"/>
      <c r="BD7" s="83"/>
    </row>
    <row r="8" spans="1:56" s="146" customFormat="1" ht="3.75" customHeight="1">
      <c r="A8" s="144"/>
      <c r="B8" s="482" t="s">
        <v>572</v>
      </c>
      <c r="C8" s="482"/>
      <c r="D8" s="482"/>
      <c r="E8" s="482"/>
      <c r="F8" s="482"/>
      <c r="G8" s="482"/>
      <c r="H8" s="482"/>
      <c r="I8" s="482"/>
      <c r="J8" s="482"/>
      <c r="K8" s="482"/>
      <c r="L8" s="482"/>
      <c r="M8" s="482"/>
      <c r="N8" s="482"/>
      <c r="O8" s="482"/>
      <c r="P8" s="68"/>
      <c r="Q8" s="68"/>
      <c r="R8" s="158"/>
      <c r="S8" s="158"/>
      <c r="T8" s="158"/>
      <c r="U8" s="158"/>
      <c r="V8" s="164"/>
      <c r="W8" s="164"/>
      <c r="X8" s="164"/>
      <c r="Y8" s="164"/>
      <c r="Z8" s="164"/>
      <c r="AA8" s="164"/>
      <c r="AB8" s="164"/>
      <c r="AC8" s="164"/>
      <c r="AD8" s="158"/>
      <c r="AE8" s="158"/>
      <c r="AF8" s="158"/>
      <c r="AG8" s="165"/>
      <c r="AH8" s="165"/>
      <c r="AI8" s="165"/>
      <c r="AJ8" s="165"/>
      <c r="BB8" s="83"/>
      <c r="BC8" s="83"/>
      <c r="BD8" s="83"/>
    </row>
    <row r="9" spans="1:56" s="146" customFormat="1" ht="30" customHeight="1">
      <c r="A9" s="144"/>
      <c r="B9" s="482"/>
      <c r="C9" s="482"/>
      <c r="D9" s="482"/>
      <c r="E9" s="482"/>
      <c r="F9" s="482"/>
      <c r="G9" s="482"/>
      <c r="H9" s="482"/>
      <c r="I9" s="482"/>
      <c r="J9" s="482"/>
      <c r="K9" s="482"/>
      <c r="L9" s="482"/>
      <c r="M9" s="482"/>
      <c r="N9" s="482"/>
      <c r="O9" s="482"/>
      <c r="P9" s="69"/>
      <c r="Q9" s="69"/>
      <c r="R9" s="427" t="s">
        <v>577</v>
      </c>
      <c r="S9" s="427"/>
      <c r="T9" s="427"/>
      <c r="U9" s="427"/>
      <c r="V9" s="426"/>
      <c r="W9" s="426"/>
      <c r="X9" s="426"/>
      <c r="Y9" s="426"/>
      <c r="Z9" s="426"/>
      <c r="AA9" s="426"/>
      <c r="AB9" s="426"/>
      <c r="AC9" s="426"/>
      <c r="AD9" s="427" t="s">
        <v>578</v>
      </c>
      <c r="AE9" s="427"/>
      <c r="AF9" s="427"/>
      <c r="AG9" s="483" t="str">
        <f>C13&amp;D13&amp;F13&amp;H13&amp;J13&amp;L13&amp;N13&amp;P13&amp;R13&amp;T13&amp;V13&amp;X13&amp;Z13&amp;AB13&amp;AD13&amp;AF13&amp;AG13</f>
        <v>M7VC160AC47-AA1T1XXXN-**</v>
      </c>
      <c r="AH9" s="483"/>
      <c r="AI9" s="483"/>
      <c r="AJ9" s="483"/>
      <c r="BB9" s="83"/>
      <c r="BC9" s="83"/>
      <c r="BD9" s="83"/>
    </row>
    <row r="10" spans="1:56" s="146" customFormat="1" ht="3.75" customHeight="1" thickBot="1">
      <c r="A10" s="144"/>
      <c r="B10" s="217"/>
      <c r="C10" s="217"/>
      <c r="D10" s="217"/>
      <c r="E10" s="217"/>
      <c r="F10" s="217"/>
      <c r="G10" s="217"/>
      <c r="H10" s="217"/>
      <c r="I10" s="217"/>
      <c r="J10" s="217"/>
      <c r="K10" s="217"/>
      <c r="L10" s="217"/>
      <c r="M10" s="217"/>
      <c r="N10" s="217"/>
      <c r="O10" s="217"/>
      <c r="P10" s="69"/>
      <c r="Q10" s="69"/>
      <c r="R10" s="156"/>
      <c r="S10" s="156"/>
      <c r="T10" s="156"/>
      <c r="U10" s="156"/>
      <c r="V10" s="161"/>
      <c r="W10" s="161"/>
      <c r="X10" s="161"/>
      <c r="Y10" s="161"/>
      <c r="Z10" s="161"/>
      <c r="AA10" s="161"/>
      <c r="AB10" s="161"/>
      <c r="AC10" s="161"/>
      <c r="AD10" s="156"/>
      <c r="AE10" s="156"/>
      <c r="AF10" s="156"/>
      <c r="AG10" s="159"/>
      <c r="AH10" s="159"/>
      <c r="AI10" s="159"/>
      <c r="AJ10" s="159"/>
      <c r="BB10" s="83"/>
      <c r="BC10" s="83"/>
      <c r="BD10" s="83"/>
    </row>
    <row r="11" spans="1:56" ht="37.5" customHeight="1">
      <c r="A11" s="42"/>
      <c r="B11" s="43" t="s">
        <v>673</v>
      </c>
      <c r="C11" s="44"/>
      <c r="D11" s="44"/>
      <c r="E11" s="44"/>
      <c r="F11" s="44"/>
      <c r="G11" s="44"/>
      <c r="H11" s="44"/>
      <c r="I11" s="44"/>
      <c r="J11" s="44"/>
      <c r="K11" s="44"/>
      <c r="L11" s="44"/>
      <c r="M11" s="44"/>
      <c r="N11" s="45"/>
      <c r="O11" s="45"/>
      <c r="P11" s="45"/>
      <c r="Q11" s="45"/>
      <c r="R11" s="45"/>
      <c r="S11" s="45"/>
      <c r="T11" s="45"/>
      <c r="U11" s="45"/>
      <c r="V11" s="45"/>
      <c r="W11" s="45"/>
      <c r="X11" s="45"/>
      <c r="Y11" s="45"/>
      <c r="Z11" s="45"/>
      <c r="AA11" s="45"/>
      <c r="AB11" s="84"/>
      <c r="AC11" s="84"/>
      <c r="AD11" s="84"/>
      <c r="AE11" s="84"/>
      <c r="AF11" s="84"/>
      <c r="AG11" s="84"/>
      <c r="AH11" s="84"/>
      <c r="AK11" s="76"/>
      <c r="AL11" s="76"/>
    </row>
    <row r="12" spans="1:56" ht="23.25" customHeight="1">
      <c r="A12" s="42"/>
      <c r="B12" s="613" t="s">
        <v>579</v>
      </c>
      <c r="C12" s="255">
        <v>1</v>
      </c>
      <c r="D12" s="408">
        <v>2</v>
      </c>
      <c r="E12" s="409"/>
      <c r="F12" s="408">
        <v>3</v>
      </c>
      <c r="G12" s="409"/>
      <c r="H12" s="408">
        <v>4</v>
      </c>
      <c r="I12" s="409"/>
      <c r="J12" s="408">
        <v>5</v>
      </c>
      <c r="K12" s="409"/>
      <c r="L12" s="408">
        <v>6</v>
      </c>
      <c r="M12" s="409"/>
      <c r="N12" s="408"/>
      <c r="O12" s="409"/>
      <c r="P12" s="408">
        <v>7</v>
      </c>
      <c r="Q12" s="537"/>
      <c r="R12" s="408">
        <v>8</v>
      </c>
      <c r="S12" s="409"/>
      <c r="T12" s="408">
        <v>9</v>
      </c>
      <c r="U12" s="409"/>
      <c r="V12" s="408">
        <v>10</v>
      </c>
      <c r="W12" s="409"/>
      <c r="X12" s="408">
        <v>11</v>
      </c>
      <c r="Y12" s="537"/>
      <c r="Z12" s="408">
        <v>12</v>
      </c>
      <c r="AA12" s="409"/>
      <c r="AB12" s="408">
        <v>13</v>
      </c>
      <c r="AC12" s="409"/>
      <c r="AD12" s="408">
        <v>14</v>
      </c>
      <c r="AE12" s="409"/>
      <c r="AF12" s="46"/>
      <c r="AG12" s="255">
        <v>15</v>
      </c>
      <c r="AI12" s="42"/>
      <c r="AJ12" s="77"/>
      <c r="AK12" s="86"/>
      <c r="AL12" s="86"/>
    </row>
    <row r="13" spans="1:56" ht="45" customHeight="1">
      <c r="A13" s="42"/>
      <c r="B13" s="614"/>
      <c r="C13" s="264" t="s">
        <v>751</v>
      </c>
      <c r="D13" s="433">
        <f>IF(AD53&lt;&gt;"",AD53,"")</f>
        <v>160</v>
      </c>
      <c r="E13" s="434"/>
      <c r="F13" s="433" t="s">
        <v>0</v>
      </c>
      <c r="G13" s="434"/>
      <c r="H13" s="433" t="str">
        <f>IF(AD55&lt;&gt;"",AD55,"")</f>
        <v>C</v>
      </c>
      <c r="I13" s="434"/>
      <c r="J13" s="433">
        <f>IF(AD59&lt;&gt;"",AD59,"")</f>
        <v>4</v>
      </c>
      <c r="K13" s="434"/>
      <c r="L13" s="433">
        <f>IF(AD62&lt;&gt;"",AD62,"")</f>
        <v>7</v>
      </c>
      <c r="M13" s="434"/>
      <c r="N13" s="433" t="s">
        <v>1</v>
      </c>
      <c r="O13" s="434"/>
      <c r="P13" s="433" t="str">
        <f>IF(AD66&lt;&gt;"",AD66,"")</f>
        <v>A</v>
      </c>
      <c r="Q13" s="538"/>
      <c r="R13" s="433" t="str">
        <f>IF(AD67&lt;&gt;"",AD67,"")</f>
        <v>A</v>
      </c>
      <c r="S13" s="434"/>
      <c r="T13" s="433">
        <f>IF(AD68&lt;&gt;"",AD68,"")</f>
        <v>1</v>
      </c>
      <c r="U13" s="434"/>
      <c r="V13" s="433" t="str">
        <f>IF(AD71&lt;&gt;"",AD71,"")</f>
        <v>T1</v>
      </c>
      <c r="W13" s="434"/>
      <c r="X13" s="433" t="str">
        <f>IF(AD86&lt;&gt;"",AD86,"")</f>
        <v>X</v>
      </c>
      <c r="Y13" s="434"/>
      <c r="Z13" s="433" t="str">
        <f>IF(AD92&lt;&gt;"",AD92,"")</f>
        <v>X</v>
      </c>
      <c r="AA13" s="538"/>
      <c r="AB13" s="433" t="str">
        <f>IF(AD96&lt;&gt;"",AD96,"")</f>
        <v>X</v>
      </c>
      <c r="AC13" s="434"/>
      <c r="AD13" s="433" t="s">
        <v>16</v>
      </c>
      <c r="AE13" s="434"/>
      <c r="AF13" s="256" t="s">
        <v>1</v>
      </c>
      <c r="AG13" s="256" t="str">
        <f>IF(AD100&lt;&gt;"",AD100,"")</f>
        <v>**</v>
      </c>
      <c r="AI13" s="42"/>
      <c r="AJ13" s="77"/>
      <c r="AK13" s="86"/>
      <c r="AL13" s="86"/>
    </row>
    <row r="14" spans="1:56" ht="22.5" customHeight="1">
      <c r="A14" s="42"/>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88"/>
      <c r="AC14" s="88"/>
      <c r="AD14" s="88"/>
      <c r="AE14" s="88"/>
      <c r="AF14" s="88"/>
      <c r="AG14" s="88"/>
      <c r="AH14" s="88"/>
      <c r="AK14" s="76"/>
      <c r="AL14" s="76"/>
    </row>
    <row r="15" spans="1:56" ht="22.5" customHeight="1" thickBot="1">
      <c r="B15" s="585" t="s">
        <v>580</v>
      </c>
      <c r="C15" s="586"/>
      <c r="D15" s="586"/>
      <c r="E15" s="587"/>
      <c r="F15" s="534" t="s">
        <v>581</v>
      </c>
      <c r="G15" s="535"/>
      <c r="H15" s="516" t="s">
        <v>582</v>
      </c>
      <c r="I15" s="516"/>
      <c r="J15" s="516"/>
      <c r="K15" s="516"/>
      <c r="L15" s="516"/>
      <c r="M15" s="516"/>
      <c r="N15" s="516"/>
      <c r="O15" s="516"/>
      <c r="P15" s="516"/>
      <c r="Q15" s="516"/>
      <c r="R15" s="516"/>
      <c r="S15" s="516"/>
      <c r="T15" s="516"/>
      <c r="U15" s="516"/>
      <c r="V15" s="516"/>
      <c r="W15" s="516"/>
      <c r="X15" s="516"/>
      <c r="Y15" s="516"/>
      <c r="Z15" s="516"/>
      <c r="AA15" s="516"/>
      <c r="AB15" s="516"/>
      <c r="AC15" s="516"/>
      <c r="AD15" s="425" t="s">
        <v>583</v>
      </c>
      <c r="AE15" s="425"/>
      <c r="AF15" s="425"/>
      <c r="AG15" s="425"/>
      <c r="AH15" s="425"/>
      <c r="AI15" s="425"/>
      <c r="AJ15" s="425"/>
      <c r="AK15" s="85"/>
      <c r="AL15" s="85"/>
    </row>
    <row r="16" spans="1:56" ht="45" customHeight="1">
      <c r="B16" s="588" t="s">
        <v>674</v>
      </c>
      <c r="C16" s="589"/>
      <c r="D16" s="589"/>
      <c r="E16" s="590"/>
      <c r="F16" s="532" t="s">
        <v>657</v>
      </c>
      <c r="G16" s="533"/>
      <c r="H16" s="484" t="str">
        <f>IF(AG1="Language : English",IF(AD66="V","Max. Displacement: "&amp;'M7VC-spec'!AF117&amp;" "&amp;"-"&amp;" "&amp;TEXT('M7VC-spec'!AE117,"0")&amp;" "&amp;"cm3" &amp; CHAR(10) &amp;"(In case Code V is selected in the section 7)","Max. Displacement: "&amp;TEXT('M7VC-spec'!AI52,"0")&amp;" "&amp;"cm3"),IF(AD66="V","最大押しのけ容量: "&amp;'M7VC-spec'!AF117&amp;" "&amp;"-"&amp;" "&amp;TEXT('M7VC-spec'!AE117,"0")&amp;" "&amp;"cm3" &amp; CHAR(10) &amp;"(セクション7でコードVが選ばれた場合)","最大押しのけ容量: "&amp;TEXT('M7VC-spec'!AI52,"0")&amp;" "&amp;"cm3"))</f>
        <v>Max. Displacement: 160 cm3</v>
      </c>
      <c r="I16" s="485"/>
      <c r="J16" s="485"/>
      <c r="K16" s="485"/>
      <c r="L16" s="485"/>
      <c r="M16" s="485"/>
      <c r="N16" s="485"/>
      <c r="O16" s="485"/>
      <c r="P16" s="485"/>
      <c r="Q16" s="485"/>
      <c r="R16" s="486"/>
      <c r="S16" s="485" t="str">
        <f>IF(AG1="Language : English",IF(AD67="V","Min. Displacement: "&amp;TEXT('M7VC-spec'!AH117,"0")&amp;" "&amp;"-"&amp;" "&amp;TEXT('M7VC-spec'!AG117,"0")&amp;" "&amp;"cm3" &amp; CHAR(10) &amp;"(In case Code V is selected in the section 8)","Min. Displacement: "&amp;TEXT('M7VC-spec'!AP53,"0")&amp;" "&amp;"cm3"),IF(AD67="V","最小押しのけ容量: "&amp;TEXT('M7VC-spec'!AH117,"0")&amp;" "&amp;"-"&amp;" "&amp;TEXT('M7VC-spec'!AG117,"0")&amp;" "&amp;"cm3" &amp; CHAR(10) &amp;"(セクション8でコードVが選ばれた場合)","最小押しのけ容量: "&amp;TEXT('M7VC-spec'!AP53,"0")&amp;" "&amp;"cm3"))</f>
        <v>Min. Displacement: 96 cm3</v>
      </c>
      <c r="T16" s="485"/>
      <c r="U16" s="485"/>
      <c r="V16" s="485"/>
      <c r="W16" s="485"/>
      <c r="X16" s="485"/>
      <c r="Y16" s="485"/>
      <c r="Z16" s="485"/>
      <c r="AA16" s="485"/>
      <c r="AB16" s="485"/>
      <c r="AC16" s="485"/>
      <c r="AD16" s="543" t="s">
        <v>584</v>
      </c>
      <c r="AE16" s="544"/>
      <c r="AF16" s="153"/>
      <c r="AG16" s="105" t="s">
        <v>658</v>
      </c>
      <c r="AH16" s="137" t="s">
        <v>675</v>
      </c>
      <c r="AI16" s="153"/>
      <c r="AJ16" s="148" t="s">
        <v>658</v>
      </c>
      <c r="AK16" s="85"/>
      <c r="AL16" s="85"/>
      <c r="BD16" s="85"/>
    </row>
    <row r="17" spans="2:56" ht="22.5" customHeight="1">
      <c r="B17" s="588" t="s">
        <v>676</v>
      </c>
      <c r="C17" s="589"/>
      <c r="D17" s="589"/>
      <c r="E17" s="590"/>
      <c r="F17" s="532" t="s">
        <v>662</v>
      </c>
      <c r="G17" s="533"/>
      <c r="H17" s="529" t="s">
        <v>585</v>
      </c>
      <c r="I17" s="530"/>
      <c r="J17" s="530"/>
      <c r="K17" s="530"/>
      <c r="L17" s="518" t="str">
        <f>IF(AG1="Language : English","Up to "&amp;TEXT('M7VC-spec'!AE109,"0")&amp;" "&amp;"min-1",""&amp;TEXT('M7VC-spec'!AE109,"0")&amp;" "&amp;"min-1まで")</f>
        <v>Up to 4900 min-1</v>
      </c>
      <c r="M17" s="518"/>
      <c r="N17" s="518"/>
      <c r="O17" s="518"/>
      <c r="P17" s="518"/>
      <c r="Q17" s="518"/>
      <c r="R17" s="536"/>
      <c r="S17" s="529" t="s">
        <v>832</v>
      </c>
      <c r="T17" s="530"/>
      <c r="U17" s="530"/>
      <c r="V17" s="530"/>
      <c r="W17" s="518" t="str">
        <f>IF(AG1="Language : English","Up to "&amp;TEXT('M7VC-spec'!AG109,"0")&amp;" "&amp;"min-1",""&amp;TEXT('M7VC-spec'!AG109,"0")&amp;" "&amp;"min-1まで")</f>
        <v>Up to 4900 min-1</v>
      </c>
      <c r="X17" s="518"/>
      <c r="Y17" s="518"/>
      <c r="Z17" s="518"/>
      <c r="AA17" s="518"/>
      <c r="AB17" s="518"/>
      <c r="AC17" s="531"/>
      <c r="AD17" s="545" t="s">
        <v>830</v>
      </c>
      <c r="AE17" s="546"/>
      <c r="AF17" s="145"/>
      <c r="AG17" s="258" t="s">
        <v>659</v>
      </c>
      <c r="AH17" s="274" t="s">
        <v>831</v>
      </c>
      <c r="AI17" s="145"/>
      <c r="AJ17" s="259" t="s">
        <v>659</v>
      </c>
      <c r="AK17" s="85"/>
      <c r="AL17" s="85"/>
      <c r="BD17" s="85"/>
    </row>
    <row r="18" spans="2:56" ht="22.5" customHeight="1">
      <c r="B18" s="588" t="s">
        <v>586</v>
      </c>
      <c r="C18" s="589"/>
      <c r="D18" s="589"/>
      <c r="E18" s="590"/>
      <c r="F18" s="532" t="s">
        <v>660</v>
      </c>
      <c r="G18" s="533"/>
      <c r="H18" s="522" t="str">
        <f>IF(AG1="Language : English","Max. Pressure: Up to "&amp;'M7VC-spec'!AK117&amp;"MPa","最高圧力: "&amp;'M7VC-spec'!AK117&amp;"MPaまで")</f>
        <v>Max. Pressure: Up to 50MPa</v>
      </c>
      <c r="I18" s="518"/>
      <c r="J18" s="518"/>
      <c r="K18" s="518"/>
      <c r="L18" s="518"/>
      <c r="M18" s="518"/>
      <c r="N18" s="518"/>
      <c r="O18" s="518"/>
      <c r="P18" s="518"/>
      <c r="Q18" s="518"/>
      <c r="R18" s="518"/>
      <c r="S18" s="517" t="str">
        <f>IF(AG1="Language : English","Nominal Pressure: Up to "&amp;'M7V-spec'!AL117&amp;" "&amp;"MPa","定格圧力: "&amp;'M7V-spec'!AL117&amp;" "&amp;"Mpaまで")</f>
        <v>Nominal Pressure: Up to 42 MPa</v>
      </c>
      <c r="T18" s="518"/>
      <c r="U18" s="518"/>
      <c r="V18" s="518"/>
      <c r="W18" s="518"/>
      <c r="X18" s="518"/>
      <c r="Y18" s="518"/>
      <c r="Z18" s="518"/>
      <c r="AA18" s="518"/>
      <c r="AB18" s="518"/>
      <c r="AC18" s="518"/>
      <c r="AD18" s="547" t="s">
        <v>587</v>
      </c>
      <c r="AE18" s="548"/>
      <c r="AF18" s="145"/>
      <c r="AG18" s="147" t="s">
        <v>193</v>
      </c>
      <c r="AH18" s="150" t="s">
        <v>588</v>
      </c>
      <c r="AI18" s="145"/>
      <c r="AJ18" s="149" t="s">
        <v>193</v>
      </c>
      <c r="AK18" s="85"/>
      <c r="AL18" s="85"/>
      <c r="BD18" s="85"/>
    </row>
    <row r="19" spans="2:56" ht="22.5" customHeight="1">
      <c r="B19" s="588" t="s">
        <v>589</v>
      </c>
      <c r="C19" s="589"/>
      <c r="D19" s="589"/>
      <c r="E19" s="590"/>
      <c r="F19" s="526" t="s">
        <v>192</v>
      </c>
      <c r="G19" s="527"/>
      <c r="H19" s="431" t="s">
        <v>590</v>
      </c>
      <c r="I19" s="432"/>
      <c r="J19" s="432"/>
      <c r="K19" s="432"/>
      <c r="L19" s="432"/>
      <c r="M19" s="432"/>
      <c r="N19" s="432"/>
      <c r="O19" s="432"/>
      <c r="P19" s="432"/>
      <c r="Q19" s="432"/>
      <c r="R19" s="432"/>
      <c r="S19" s="432" t="s">
        <v>591</v>
      </c>
      <c r="T19" s="432"/>
      <c r="U19" s="432"/>
      <c r="V19" s="432"/>
      <c r="W19" s="432"/>
      <c r="X19" s="432"/>
      <c r="Y19" s="432"/>
      <c r="Z19" s="432"/>
      <c r="AA19" s="432"/>
      <c r="AB19" s="432"/>
      <c r="AC19" s="519"/>
      <c r="AD19" s="549" t="s">
        <v>592</v>
      </c>
      <c r="AE19" s="546"/>
      <c r="AF19" s="145"/>
      <c r="AG19" s="147" t="s">
        <v>193</v>
      </c>
      <c r="AH19" s="150" t="s">
        <v>593</v>
      </c>
      <c r="AI19" s="145"/>
      <c r="AJ19" s="149" t="s">
        <v>193</v>
      </c>
      <c r="AK19" s="85"/>
      <c r="AL19" s="85"/>
      <c r="BD19" s="85"/>
    </row>
    <row r="20" spans="2:56" ht="45" customHeight="1">
      <c r="B20" s="597" t="s">
        <v>594</v>
      </c>
      <c r="C20" s="598"/>
      <c r="D20" s="598"/>
      <c r="E20" s="599"/>
      <c r="F20" s="526" t="s">
        <v>192</v>
      </c>
      <c r="G20" s="527"/>
      <c r="H20" s="431" t="s">
        <v>833</v>
      </c>
      <c r="I20" s="432"/>
      <c r="J20" s="432"/>
      <c r="K20" s="432"/>
      <c r="L20" s="432"/>
      <c r="M20" s="432"/>
      <c r="N20" s="432"/>
      <c r="O20" s="432"/>
      <c r="P20" s="432"/>
      <c r="Q20" s="432"/>
      <c r="R20" s="432"/>
      <c r="S20" s="520" t="s">
        <v>595</v>
      </c>
      <c r="T20" s="520"/>
      <c r="U20" s="520"/>
      <c r="V20" s="520"/>
      <c r="W20" s="520"/>
      <c r="X20" s="520"/>
      <c r="Y20" s="520"/>
      <c r="Z20" s="520"/>
      <c r="AA20" s="520"/>
      <c r="AB20" s="520"/>
      <c r="AC20" s="521"/>
      <c r="AD20" s="410" t="s">
        <v>596</v>
      </c>
      <c r="AE20" s="411"/>
      <c r="AF20" s="92"/>
      <c r="AG20" s="147" t="s">
        <v>193</v>
      </c>
      <c r="AH20" s="417"/>
      <c r="AI20" s="418"/>
      <c r="AJ20" s="419"/>
      <c r="AK20" s="85"/>
      <c r="AL20" s="85"/>
      <c r="BD20" s="85"/>
    </row>
    <row r="21" spans="2:56" ht="45" customHeight="1">
      <c r="B21" s="597" t="s">
        <v>597</v>
      </c>
      <c r="C21" s="598"/>
      <c r="D21" s="598"/>
      <c r="E21" s="599"/>
      <c r="F21" s="526" t="s">
        <v>525</v>
      </c>
      <c r="G21" s="527"/>
      <c r="H21" s="431" t="str">
        <f>IF(AG1="Language : English","Cracking Pressure of Spool (STD): "&amp;TEXT('M7VC-spec'!AO117,"0.00")&amp;"MPa"&amp;" "&amp;"or"&amp;" "&amp;TEXT('M7VC-spec'!AP117,"0.00")&amp;"MPa","スプールのクラッキング圧力 (標準): "&amp;TEXT('M7VC-spec'!AO117,"0.00")&amp;"MPa"&amp;" "&amp;"または"&amp;" "&amp;TEXT('M7VC-spec'!AP117,"0.00")&amp;"MPa")</f>
        <v>Cracking Pressure of Spool (STD): 0.65MPa or 0.90MPa</v>
      </c>
      <c r="I21" s="432"/>
      <c r="J21" s="432"/>
      <c r="K21" s="432"/>
      <c r="L21" s="432"/>
      <c r="M21" s="432"/>
      <c r="N21" s="432"/>
      <c r="O21" s="432"/>
      <c r="P21" s="432"/>
      <c r="Q21" s="432"/>
      <c r="R21" s="432"/>
      <c r="S21" s="432" t="s">
        <v>677</v>
      </c>
      <c r="T21" s="432"/>
      <c r="U21" s="432"/>
      <c r="V21" s="432"/>
      <c r="W21" s="432"/>
      <c r="X21" s="432"/>
      <c r="Y21" s="432"/>
      <c r="Z21" s="432"/>
      <c r="AA21" s="432"/>
      <c r="AB21" s="432"/>
      <c r="AC21" s="519"/>
      <c r="AD21" s="410" t="s">
        <v>598</v>
      </c>
      <c r="AE21" s="411"/>
      <c r="AF21" s="73"/>
      <c r="AG21" s="147" t="s">
        <v>193</v>
      </c>
      <c r="AH21" s="106" t="s">
        <v>599</v>
      </c>
      <c r="AI21" s="102">
        <v>0.03</v>
      </c>
      <c r="AJ21" s="103" t="s">
        <v>225</v>
      </c>
      <c r="AK21" s="85"/>
      <c r="AL21" s="85"/>
      <c r="BD21" s="85"/>
    </row>
    <row r="22" spans="2:56" ht="22.5" customHeight="1">
      <c r="B22" s="588" t="s">
        <v>600</v>
      </c>
      <c r="C22" s="589"/>
      <c r="D22" s="589"/>
      <c r="E22" s="590"/>
      <c r="F22" s="526" t="s">
        <v>192</v>
      </c>
      <c r="G22" s="527"/>
      <c r="H22" s="528" t="s">
        <v>601</v>
      </c>
      <c r="I22" s="528"/>
      <c r="J22" s="528"/>
      <c r="K22" s="528"/>
      <c r="L22" s="528"/>
      <c r="M22" s="528"/>
      <c r="N22" s="528"/>
      <c r="O22" s="528"/>
      <c r="P22" s="528"/>
      <c r="Q22" s="528"/>
      <c r="R22" s="528"/>
      <c r="S22" s="528"/>
      <c r="T22" s="528"/>
      <c r="U22" s="528"/>
      <c r="V22" s="528"/>
      <c r="W22" s="528"/>
      <c r="X22" s="528"/>
      <c r="Y22" s="528"/>
      <c r="Z22" s="528"/>
      <c r="AA22" s="528"/>
      <c r="AB22" s="528"/>
      <c r="AC22" s="484"/>
      <c r="AD22" s="412" t="s">
        <v>602</v>
      </c>
      <c r="AE22" s="413"/>
      <c r="AF22" s="145"/>
      <c r="AG22" s="147" t="s">
        <v>194</v>
      </c>
      <c r="AH22" s="151" t="s">
        <v>603</v>
      </c>
      <c r="AI22" s="145"/>
      <c r="AJ22" s="149" t="s">
        <v>194</v>
      </c>
      <c r="AK22" s="85"/>
      <c r="AL22" s="85"/>
      <c r="BD22" s="85"/>
    </row>
    <row r="23" spans="2:56" ht="22.5" customHeight="1">
      <c r="B23" s="588" t="s">
        <v>604</v>
      </c>
      <c r="C23" s="589"/>
      <c r="D23" s="589"/>
      <c r="E23" s="590"/>
      <c r="F23" s="526" t="s">
        <v>192</v>
      </c>
      <c r="G23" s="527"/>
      <c r="H23" s="528" t="s">
        <v>605</v>
      </c>
      <c r="I23" s="528"/>
      <c r="J23" s="528"/>
      <c r="K23" s="528"/>
      <c r="L23" s="528"/>
      <c r="M23" s="528"/>
      <c r="N23" s="528"/>
      <c r="O23" s="528"/>
      <c r="P23" s="528"/>
      <c r="Q23" s="528"/>
      <c r="R23" s="528"/>
      <c r="S23" s="528"/>
      <c r="T23" s="528"/>
      <c r="U23" s="528"/>
      <c r="V23" s="528"/>
      <c r="W23" s="528"/>
      <c r="X23" s="528"/>
      <c r="Y23" s="528"/>
      <c r="Z23" s="528"/>
      <c r="AA23" s="528"/>
      <c r="AB23" s="528"/>
      <c r="AC23" s="484"/>
      <c r="AD23" s="414"/>
      <c r="AE23" s="415"/>
      <c r="AF23" s="415"/>
      <c r="AG23" s="415"/>
      <c r="AH23" s="415"/>
      <c r="AI23" s="415"/>
      <c r="AJ23" s="416"/>
      <c r="AK23" s="85"/>
      <c r="AL23" s="85"/>
    </row>
    <row r="24" spans="2:56" ht="22.5" customHeight="1">
      <c r="B24" s="588" t="s">
        <v>606</v>
      </c>
      <c r="C24" s="589"/>
      <c r="D24" s="589"/>
      <c r="E24" s="590"/>
      <c r="F24" s="526" t="s">
        <v>192</v>
      </c>
      <c r="G24" s="527"/>
      <c r="H24" s="431" t="s">
        <v>607</v>
      </c>
      <c r="I24" s="432"/>
      <c r="J24" s="432"/>
      <c r="K24" s="432"/>
      <c r="L24" s="432"/>
      <c r="M24" s="432"/>
      <c r="N24" s="432"/>
      <c r="O24" s="432"/>
      <c r="P24" s="432"/>
      <c r="Q24" s="432"/>
      <c r="R24" s="432"/>
      <c r="S24" s="432" t="s">
        <v>608</v>
      </c>
      <c r="T24" s="432"/>
      <c r="U24" s="432"/>
      <c r="V24" s="432"/>
      <c r="W24" s="432"/>
      <c r="X24" s="432"/>
      <c r="Y24" s="432"/>
      <c r="Z24" s="432"/>
      <c r="AA24" s="432"/>
      <c r="AB24" s="432"/>
      <c r="AC24" s="519"/>
      <c r="AD24" s="629"/>
      <c r="AE24" s="630"/>
      <c r="AF24" s="630"/>
      <c r="AG24" s="631"/>
      <c r="AH24" s="624"/>
      <c r="AI24" s="625"/>
      <c r="AJ24" s="292" t="s">
        <v>836</v>
      </c>
      <c r="AK24" s="85"/>
      <c r="AL24" s="85"/>
    </row>
    <row r="25" spans="2:56" ht="22.5" customHeight="1">
      <c r="B25" s="588" t="s">
        <v>609</v>
      </c>
      <c r="C25" s="589"/>
      <c r="D25" s="589"/>
      <c r="E25" s="590"/>
      <c r="F25" s="526" t="s">
        <v>192</v>
      </c>
      <c r="G25" s="527"/>
      <c r="H25" s="528" t="s">
        <v>610</v>
      </c>
      <c r="I25" s="528"/>
      <c r="J25" s="528"/>
      <c r="K25" s="528"/>
      <c r="L25" s="528"/>
      <c r="M25" s="528"/>
      <c r="N25" s="528"/>
      <c r="O25" s="528"/>
      <c r="P25" s="528"/>
      <c r="Q25" s="528"/>
      <c r="R25" s="528"/>
      <c r="S25" s="528"/>
      <c r="T25" s="528"/>
      <c r="U25" s="528"/>
      <c r="V25" s="528"/>
      <c r="W25" s="528"/>
      <c r="X25" s="528"/>
      <c r="Y25" s="528"/>
      <c r="Z25" s="528"/>
      <c r="AA25" s="528"/>
      <c r="AB25" s="528"/>
      <c r="AC25" s="484"/>
      <c r="AD25" s="626"/>
      <c r="AE25" s="627"/>
      <c r="AF25" s="627"/>
      <c r="AG25" s="627"/>
      <c r="AH25" s="627"/>
      <c r="AI25" s="627"/>
      <c r="AJ25" s="628"/>
      <c r="AK25" s="85"/>
      <c r="AL25" s="85"/>
    </row>
    <row r="26" spans="2:56" ht="22.5" customHeight="1">
      <c r="B26" s="588" t="s">
        <v>611</v>
      </c>
      <c r="C26" s="589"/>
      <c r="D26" s="589"/>
      <c r="E26" s="590"/>
      <c r="F26" s="526" t="s">
        <v>192</v>
      </c>
      <c r="G26" s="527"/>
      <c r="H26" s="528" t="s">
        <v>612</v>
      </c>
      <c r="I26" s="528"/>
      <c r="J26" s="528"/>
      <c r="K26" s="528"/>
      <c r="L26" s="528"/>
      <c r="M26" s="528"/>
      <c r="N26" s="528"/>
      <c r="O26" s="528"/>
      <c r="P26" s="528"/>
      <c r="Q26" s="528"/>
      <c r="R26" s="528"/>
      <c r="S26" s="528"/>
      <c r="T26" s="528"/>
      <c r="U26" s="528"/>
      <c r="V26" s="528"/>
      <c r="W26" s="528"/>
      <c r="X26" s="528"/>
      <c r="Y26" s="528"/>
      <c r="Z26" s="528"/>
      <c r="AA26" s="528"/>
      <c r="AB26" s="528"/>
      <c r="AC26" s="484"/>
      <c r="AD26" s="626"/>
      <c r="AE26" s="627"/>
      <c r="AF26" s="627"/>
      <c r="AG26" s="627"/>
      <c r="AH26" s="627"/>
      <c r="AI26" s="627"/>
      <c r="AJ26" s="628"/>
      <c r="AK26" s="85"/>
      <c r="AL26" s="85"/>
    </row>
    <row r="27" spans="2:56" ht="22.5" customHeight="1">
      <c r="B27" s="588" t="s">
        <v>613</v>
      </c>
      <c r="C27" s="589"/>
      <c r="D27" s="589"/>
      <c r="E27" s="590"/>
      <c r="F27" s="526" t="s">
        <v>192</v>
      </c>
      <c r="G27" s="527"/>
      <c r="H27" s="528"/>
      <c r="I27" s="528"/>
      <c r="J27" s="528"/>
      <c r="K27" s="528"/>
      <c r="L27" s="528"/>
      <c r="M27" s="528"/>
      <c r="N27" s="528"/>
      <c r="O27" s="528"/>
      <c r="P27" s="528"/>
      <c r="Q27" s="528"/>
      <c r="R27" s="528"/>
      <c r="S27" s="528"/>
      <c r="T27" s="528"/>
      <c r="U27" s="528"/>
      <c r="V27" s="528"/>
      <c r="W27" s="528"/>
      <c r="X27" s="528"/>
      <c r="Y27" s="528"/>
      <c r="Z27" s="528"/>
      <c r="AA27" s="528"/>
      <c r="AB27" s="528"/>
      <c r="AC27" s="484"/>
      <c r="AD27" s="652"/>
      <c r="AE27" s="653"/>
      <c r="AF27" s="653"/>
      <c r="AG27" s="653"/>
      <c r="AH27" s="653"/>
      <c r="AI27" s="653"/>
      <c r="AJ27" s="654"/>
      <c r="AK27" s="85"/>
      <c r="AL27" s="85"/>
    </row>
    <row r="28" spans="2:56" ht="22.5" customHeight="1">
      <c r="B28" s="588" t="s">
        <v>614</v>
      </c>
      <c r="C28" s="589"/>
      <c r="D28" s="589"/>
      <c r="E28" s="590"/>
      <c r="F28" s="526" t="s">
        <v>192</v>
      </c>
      <c r="G28" s="527"/>
      <c r="H28" s="528"/>
      <c r="I28" s="528"/>
      <c r="J28" s="528"/>
      <c r="K28" s="528"/>
      <c r="L28" s="528"/>
      <c r="M28" s="528"/>
      <c r="N28" s="528"/>
      <c r="O28" s="528"/>
      <c r="P28" s="528"/>
      <c r="Q28" s="528"/>
      <c r="R28" s="528"/>
      <c r="S28" s="528"/>
      <c r="T28" s="528"/>
      <c r="U28" s="528"/>
      <c r="V28" s="528"/>
      <c r="W28" s="528"/>
      <c r="X28" s="528"/>
      <c r="Y28" s="528"/>
      <c r="Z28" s="528"/>
      <c r="AA28" s="528"/>
      <c r="AB28" s="528"/>
      <c r="AC28" s="484"/>
      <c r="AD28" s="655" t="s">
        <v>615</v>
      </c>
      <c r="AE28" s="656"/>
      <c r="AF28" s="101"/>
      <c r="AG28" s="104" t="s">
        <v>195</v>
      </c>
      <c r="AH28" s="152" t="s">
        <v>616</v>
      </c>
      <c r="AI28" s="539"/>
      <c r="AJ28" s="540"/>
      <c r="AK28" s="85"/>
      <c r="AL28" s="85"/>
    </row>
    <row r="29" spans="2:56" ht="22.5" customHeight="1">
      <c r="B29" s="661" t="s">
        <v>617</v>
      </c>
      <c r="C29" s="662"/>
      <c r="D29" s="662"/>
      <c r="E29" s="663"/>
      <c r="F29" s="664" t="s">
        <v>192</v>
      </c>
      <c r="G29" s="665"/>
      <c r="H29" s="659"/>
      <c r="I29" s="659"/>
      <c r="J29" s="659"/>
      <c r="K29" s="659"/>
      <c r="L29" s="659"/>
      <c r="M29" s="659"/>
      <c r="N29" s="659"/>
      <c r="O29" s="659"/>
      <c r="P29" s="659"/>
      <c r="Q29" s="659"/>
      <c r="R29" s="659"/>
      <c r="S29" s="659"/>
      <c r="T29" s="659"/>
      <c r="U29" s="659"/>
      <c r="V29" s="659"/>
      <c r="W29" s="659"/>
      <c r="X29" s="659"/>
      <c r="Y29" s="659"/>
      <c r="Z29" s="659"/>
      <c r="AA29" s="659"/>
      <c r="AB29" s="659"/>
      <c r="AC29" s="660"/>
      <c r="AD29" s="657" t="s">
        <v>615</v>
      </c>
      <c r="AE29" s="658"/>
      <c r="AF29" s="143"/>
      <c r="AG29" s="142" t="s">
        <v>618</v>
      </c>
      <c r="AH29" s="141" t="s">
        <v>619</v>
      </c>
      <c r="AI29" s="541"/>
      <c r="AJ29" s="542"/>
      <c r="AK29" s="85"/>
      <c r="AL29" s="85"/>
    </row>
    <row r="30" spans="2:56" ht="22.5" customHeight="1" thickBot="1">
      <c r="B30" s="588" t="s">
        <v>678</v>
      </c>
      <c r="C30" s="589"/>
      <c r="D30" s="589"/>
      <c r="E30" s="590"/>
      <c r="F30" s="649" t="s">
        <v>192</v>
      </c>
      <c r="G30" s="649"/>
      <c r="H30" s="650" t="s">
        <v>621</v>
      </c>
      <c r="I30" s="650"/>
      <c r="J30" s="650"/>
      <c r="K30" s="650"/>
      <c r="L30" s="650"/>
      <c r="M30" s="650"/>
      <c r="N30" s="650"/>
      <c r="O30" s="650"/>
      <c r="P30" s="650"/>
      <c r="Q30" s="650"/>
      <c r="R30" s="650"/>
      <c r="S30" s="650"/>
      <c r="T30" s="650"/>
      <c r="U30" s="650"/>
      <c r="V30" s="650"/>
      <c r="W30" s="650"/>
      <c r="X30" s="650"/>
      <c r="Y30" s="650"/>
      <c r="Z30" s="650"/>
      <c r="AA30" s="650"/>
      <c r="AB30" s="650"/>
      <c r="AC30" s="651"/>
      <c r="AD30" s="632"/>
      <c r="AE30" s="633"/>
      <c r="AF30" s="633"/>
      <c r="AG30" s="633"/>
      <c r="AH30" s="633"/>
      <c r="AI30" s="633"/>
      <c r="AJ30" s="634"/>
      <c r="AK30" s="85"/>
      <c r="AL30" s="85"/>
    </row>
    <row r="31" spans="2:56" ht="22.5" customHeight="1">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row>
    <row r="32" spans="2:56" ht="22.5" customHeight="1" thickBot="1">
      <c r="B32" s="615" t="s">
        <v>622</v>
      </c>
      <c r="C32" s="616"/>
      <c r="D32" s="616"/>
      <c r="E32" s="616"/>
      <c r="F32" s="616"/>
      <c r="G32" s="616"/>
      <c r="H32" s="616"/>
      <c r="I32" s="616"/>
      <c r="J32" s="616"/>
      <c r="K32" s="616"/>
      <c r="L32" s="616"/>
      <c r="M32" s="616"/>
      <c r="N32" s="616"/>
      <c r="O32" s="616"/>
      <c r="P32" s="616"/>
      <c r="Q32" s="616"/>
      <c r="R32" s="616"/>
      <c r="S32" s="616"/>
      <c r="T32" s="617"/>
      <c r="U32" s="615" t="s">
        <v>623</v>
      </c>
      <c r="V32" s="616"/>
      <c r="W32" s="616"/>
      <c r="X32" s="616"/>
      <c r="Y32" s="616"/>
      <c r="Z32" s="616"/>
      <c r="AA32" s="616"/>
      <c r="AB32" s="616"/>
      <c r="AC32" s="616"/>
      <c r="AD32" s="616"/>
      <c r="AE32" s="616"/>
      <c r="AF32" s="616"/>
      <c r="AG32" s="616"/>
      <c r="AH32" s="616"/>
      <c r="AI32" s="616"/>
      <c r="AJ32" s="617"/>
    </row>
    <row r="33" spans="2:53" ht="22.5" customHeight="1">
      <c r="B33" s="600"/>
      <c r="C33" s="601"/>
      <c r="D33" s="601"/>
      <c r="E33" s="601"/>
      <c r="F33" s="601"/>
      <c r="G33" s="601"/>
      <c r="H33" s="601"/>
      <c r="I33" s="601"/>
      <c r="J33" s="601"/>
      <c r="K33" s="601"/>
      <c r="L33" s="601"/>
      <c r="M33" s="601"/>
      <c r="N33" s="601"/>
      <c r="O33" s="601"/>
      <c r="P33" s="601"/>
      <c r="Q33" s="601"/>
      <c r="R33" s="601"/>
      <c r="S33" s="601"/>
      <c r="T33" s="602"/>
      <c r="U33" s="618"/>
      <c r="V33" s="601"/>
      <c r="W33" s="601"/>
      <c r="X33" s="601"/>
      <c r="Y33" s="601"/>
      <c r="Z33" s="601"/>
      <c r="AA33" s="601"/>
      <c r="AB33" s="601"/>
      <c r="AC33" s="601"/>
      <c r="AD33" s="601"/>
      <c r="AE33" s="601"/>
      <c r="AF33" s="601"/>
      <c r="AG33" s="601"/>
      <c r="AH33" s="601"/>
      <c r="AI33" s="601"/>
      <c r="AJ33" s="619"/>
    </row>
    <row r="34" spans="2:53" ht="22.5" customHeight="1">
      <c r="B34" s="603"/>
      <c r="C34" s="487"/>
      <c r="D34" s="487"/>
      <c r="E34" s="487"/>
      <c r="F34" s="487"/>
      <c r="G34" s="487"/>
      <c r="H34" s="487"/>
      <c r="I34" s="487"/>
      <c r="J34" s="487"/>
      <c r="K34" s="487"/>
      <c r="L34" s="487"/>
      <c r="M34" s="487"/>
      <c r="N34" s="487"/>
      <c r="O34" s="487"/>
      <c r="P34" s="487"/>
      <c r="Q34" s="487"/>
      <c r="R34" s="487"/>
      <c r="S34" s="487"/>
      <c r="T34" s="604"/>
      <c r="U34" s="620"/>
      <c r="V34" s="487"/>
      <c r="W34" s="487"/>
      <c r="X34" s="487"/>
      <c r="Y34" s="487"/>
      <c r="Z34" s="487"/>
      <c r="AA34" s="487"/>
      <c r="AB34" s="487"/>
      <c r="AC34" s="487"/>
      <c r="AD34" s="487"/>
      <c r="AE34" s="487"/>
      <c r="AF34" s="487"/>
      <c r="AG34" s="487"/>
      <c r="AH34" s="487"/>
      <c r="AI34" s="487"/>
      <c r="AJ34" s="621"/>
      <c r="AM34" s="263"/>
      <c r="AN34" s="263"/>
      <c r="AO34" s="263"/>
      <c r="AP34" s="263"/>
      <c r="AQ34" s="263"/>
      <c r="AR34" s="263"/>
      <c r="AS34" s="263"/>
      <c r="AT34" s="263"/>
      <c r="AU34" s="263"/>
      <c r="AV34" s="263"/>
      <c r="AW34" s="263"/>
      <c r="AX34" s="263"/>
      <c r="AY34" s="263"/>
      <c r="AZ34" s="263"/>
      <c r="BA34" s="263"/>
    </row>
    <row r="35" spans="2:53" ht="22.5" customHeight="1">
      <c r="B35" s="603"/>
      <c r="C35" s="487"/>
      <c r="D35" s="487"/>
      <c r="E35" s="487"/>
      <c r="F35" s="487"/>
      <c r="G35" s="487"/>
      <c r="H35" s="487"/>
      <c r="I35" s="487"/>
      <c r="J35" s="487"/>
      <c r="K35" s="487"/>
      <c r="L35" s="487"/>
      <c r="M35" s="487"/>
      <c r="N35" s="487"/>
      <c r="O35" s="487"/>
      <c r="P35" s="487"/>
      <c r="Q35" s="487"/>
      <c r="R35" s="487"/>
      <c r="S35" s="487"/>
      <c r="T35" s="604"/>
      <c r="U35" s="620"/>
      <c r="V35" s="487"/>
      <c r="W35" s="487"/>
      <c r="X35" s="487"/>
      <c r="Y35" s="487"/>
      <c r="Z35" s="487"/>
      <c r="AA35" s="487"/>
      <c r="AB35" s="487"/>
      <c r="AC35" s="487"/>
      <c r="AD35" s="487"/>
      <c r="AE35" s="487"/>
      <c r="AF35" s="487"/>
      <c r="AG35" s="487"/>
      <c r="AH35" s="487"/>
      <c r="AI35" s="487"/>
      <c r="AJ35" s="621"/>
      <c r="AM35" s="263"/>
      <c r="AN35" s="263"/>
      <c r="AO35" s="263"/>
      <c r="AP35" s="263"/>
      <c r="AQ35" s="263"/>
      <c r="AR35" s="263"/>
      <c r="AS35" s="263"/>
      <c r="AT35" s="263"/>
      <c r="AU35" s="263"/>
      <c r="AV35" s="263"/>
      <c r="AW35" s="263"/>
      <c r="AX35" s="263"/>
      <c r="AY35" s="263"/>
      <c r="AZ35" s="263"/>
      <c r="BA35" s="263"/>
    </row>
    <row r="36" spans="2:53" ht="22.5" customHeight="1">
      <c r="B36" s="603"/>
      <c r="C36" s="487"/>
      <c r="D36" s="487"/>
      <c r="E36" s="487"/>
      <c r="F36" s="487"/>
      <c r="G36" s="487"/>
      <c r="H36" s="487"/>
      <c r="I36" s="487"/>
      <c r="J36" s="487"/>
      <c r="K36" s="487"/>
      <c r="L36" s="487"/>
      <c r="M36" s="487"/>
      <c r="N36" s="487"/>
      <c r="O36" s="487"/>
      <c r="P36" s="487"/>
      <c r="Q36" s="487"/>
      <c r="R36" s="487"/>
      <c r="S36" s="487"/>
      <c r="T36" s="604"/>
      <c r="U36" s="620"/>
      <c r="V36" s="487"/>
      <c r="W36" s="487"/>
      <c r="X36" s="487"/>
      <c r="Y36" s="487"/>
      <c r="Z36" s="487"/>
      <c r="AA36" s="487"/>
      <c r="AB36" s="487"/>
      <c r="AC36" s="487"/>
      <c r="AD36" s="487"/>
      <c r="AE36" s="487"/>
      <c r="AF36" s="487"/>
      <c r="AG36" s="487"/>
      <c r="AH36" s="487"/>
      <c r="AI36" s="487"/>
      <c r="AJ36" s="621"/>
      <c r="AM36" s="263"/>
      <c r="AN36" s="263"/>
      <c r="AO36" s="263"/>
      <c r="AP36" s="263"/>
      <c r="AQ36" s="263"/>
      <c r="AR36" s="263"/>
      <c r="AS36" s="263"/>
      <c r="AT36" s="263"/>
      <c r="AU36" s="263"/>
      <c r="AV36" s="263"/>
      <c r="AW36" s="263"/>
      <c r="AX36" s="263"/>
      <c r="AY36" s="263"/>
      <c r="AZ36" s="263"/>
      <c r="BA36" s="263"/>
    </row>
    <row r="37" spans="2:53" ht="22.5" customHeight="1">
      <c r="B37" s="603"/>
      <c r="C37" s="487"/>
      <c r="D37" s="487"/>
      <c r="E37" s="487"/>
      <c r="F37" s="487"/>
      <c r="G37" s="487"/>
      <c r="H37" s="487"/>
      <c r="I37" s="487"/>
      <c r="J37" s="487"/>
      <c r="K37" s="487"/>
      <c r="L37" s="487"/>
      <c r="M37" s="487"/>
      <c r="N37" s="487"/>
      <c r="O37" s="487"/>
      <c r="P37" s="487"/>
      <c r="Q37" s="487"/>
      <c r="R37" s="487"/>
      <c r="S37" s="487"/>
      <c r="T37" s="604"/>
      <c r="U37" s="620"/>
      <c r="V37" s="487"/>
      <c r="W37" s="487"/>
      <c r="X37" s="487"/>
      <c r="Y37" s="487"/>
      <c r="Z37" s="487"/>
      <c r="AA37" s="487"/>
      <c r="AB37" s="487"/>
      <c r="AC37" s="487"/>
      <c r="AD37" s="487"/>
      <c r="AE37" s="487"/>
      <c r="AF37" s="487"/>
      <c r="AG37" s="487"/>
      <c r="AH37" s="487"/>
      <c r="AI37" s="487"/>
      <c r="AJ37" s="621"/>
      <c r="AM37" s="263"/>
      <c r="AN37" s="263"/>
      <c r="AO37" s="263"/>
      <c r="AP37" s="263"/>
      <c r="AQ37" s="263"/>
      <c r="AR37" s="263"/>
      <c r="AS37" s="263"/>
      <c r="AT37" s="263"/>
      <c r="AU37" s="263"/>
      <c r="AV37" s="263"/>
      <c r="AW37" s="263"/>
      <c r="AX37" s="263"/>
      <c r="AY37" s="263"/>
      <c r="AZ37" s="263"/>
      <c r="BA37" s="263"/>
    </row>
    <row r="38" spans="2:53" ht="22.5" customHeight="1">
      <c r="B38" s="603"/>
      <c r="C38" s="487"/>
      <c r="D38" s="487"/>
      <c r="E38" s="487"/>
      <c r="F38" s="487"/>
      <c r="G38" s="487"/>
      <c r="H38" s="487"/>
      <c r="I38" s="487"/>
      <c r="J38" s="487"/>
      <c r="K38" s="487"/>
      <c r="L38" s="487"/>
      <c r="M38" s="487"/>
      <c r="N38" s="487"/>
      <c r="O38" s="487"/>
      <c r="P38" s="487"/>
      <c r="Q38" s="487"/>
      <c r="R38" s="487"/>
      <c r="S38" s="487"/>
      <c r="T38" s="604"/>
      <c r="U38" s="620"/>
      <c r="V38" s="487"/>
      <c r="W38" s="487"/>
      <c r="X38" s="487"/>
      <c r="Y38" s="487"/>
      <c r="Z38" s="487"/>
      <c r="AA38" s="487"/>
      <c r="AB38" s="487"/>
      <c r="AC38" s="487"/>
      <c r="AD38" s="487"/>
      <c r="AE38" s="487"/>
      <c r="AF38" s="487"/>
      <c r="AG38" s="487"/>
      <c r="AH38" s="487"/>
      <c r="AI38" s="487"/>
      <c r="AJ38" s="621"/>
      <c r="AM38" s="263"/>
      <c r="AN38" s="263"/>
      <c r="AO38" s="263"/>
      <c r="AP38" s="263"/>
      <c r="AQ38" s="263"/>
      <c r="AR38" s="263"/>
      <c r="AS38" s="263"/>
      <c r="AT38" s="263"/>
      <c r="AU38" s="263"/>
      <c r="AV38" s="263"/>
      <c r="AW38" s="263"/>
      <c r="AX38" s="263"/>
      <c r="AY38" s="263"/>
      <c r="AZ38" s="263"/>
      <c r="BA38" s="263"/>
    </row>
    <row r="39" spans="2:53" ht="22.5" customHeight="1">
      <c r="B39" s="603"/>
      <c r="C39" s="487"/>
      <c r="D39" s="487"/>
      <c r="E39" s="487"/>
      <c r="F39" s="487"/>
      <c r="G39" s="487"/>
      <c r="H39" s="487"/>
      <c r="I39" s="487"/>
      <c r="J39" s="487"/>
      <c r="K39" s="487"/>
      <c r="L39" s="487"/>
      <c r="M39" s="487"/>
      <c r="N39" s="487"/>
      <c r="O39" s="487"/>
      <c r="P39" s="487"/>
      <c r="Q39" s="487"/>
      <c r="R39" s="487"/>
      <c r="S39" s="487"/>
      <c r="T39" s="604"/>
      <c r="U39" s="620"/>
      <c r="V39" s="487"/>
      <c r="W39" s="487"/>
      <c r="X39" s="487"/>
      <c r="Y39" s="487"/>
      <c r="Z39" s="487"/>
      <c r="AA39" s="487"/>
      <c r="AB39" s="487"/>
      <c r="AC39" s="487"/>
      <c r="AD39" s="487"/>
      <c r="AE39" s="487"/>
      <c r="AF39" s="487"/>
      <c r="AG39" s="487"/>
      <c r="AH39" s="487"/>
      <c r="AI39" s="487"/>
      <c r="AJ39" s="621"/>
      <c r="AM39" s="263"/>
      <c r="AN39" s="263"/>
      <c r="AO39" s="263"/>
      <c r="AP39" s="263"/>
      <c r="AQ39" s="263"/>
      <c r="AR39" s="263"/>
      <c r="AS39" s="263"/>
      <c r="AT39" s="263"/>
      <c r="AU39" s="263"/>
      <c r="AV39" s="263"/>
      <c r="AW39" s="263"/>
      <c r="AX39" s="263"/>
      <c r="AY39" s="263"/>
      <c r="AZ39" s="263"/>
      <c r="BA39" s="263"/>
    </row>
    <row r="40" spans="2:53" ht="22.5" customHeight="1">
      <c r="B40" s="603"/>
      <c r="C40" s="487"/>
      <c r="D40" s="487"/>
      <c r="E40" s="487"/>
      <c r="F40" s="487"/>
      <c r="G40" s="487"/>
      <c r="H40" s="487"/>
      <c r="I40" s="487"/>
      <c r="J40" s="487"/>
      <c r="K40" s="487"/>
      <c r="L40" s="487"/>
      <c r="M40" s="487"/>
      <c r="N40" s="487"/>
      <c r="O40" s="487"/>
      <c r="P40" s="487"/>
      <c r="Q40" s="487"/>
      <c r="R40" s="487"/>
      <c r="S40" s="487"/>
      <c r="T40" s="604"/>
      <c r="U40" s="620"/>
      <c r="V40" s="487"/>
      <c r="W40" s="487"/>
      <c r="X40" s="487"/>
      <c r="Y40" s="487"/>
      <c r="Z40" s="487"/>
      <c r="AA40" s="487"/>
      <c r="AB40" s="487"/>
      <c r="AC40" s="487"/>
      <c r="AD40" s="487"/>
      <c r="AE40" s="487"/>
      <c r="AF40" s="487"/>
      <c r="AG40" s="487"/>
      <c r="AH40" s="487"/>
      <c r="AI40" s="487"/>
      <c r="AJ40" s="621"/>
      <c r="AM40" s="263"/>
      <c r="AN40" s="263"/>
      <c r="AO40" s="263"/>
      <c r="AP40" s="263"/>
      <c r="AQ40" s="263"/>
      <c r="AR40" s="263"/>
      <c r="AS40" s="263"/>
      <c r="AT40" s="263"/>
      <c r="AU40" s="263"/>
      <c r="AV40" s="263"/>
      <c r="AW40" s="263"/>
      <c r="AX40" s="263"/>
      <c r="AY40" s="263"/>
      <c r="AZ40" s="263"/>
      <c r="BA40" s="263"/>
    </row>
    <row r="41" spans="2:53" ht="22.5" customHeight="1">
      <c r="B41" s="603"/>
      <c r="C41" s="487"/>
      <c r="D41" s="487"/>
      <c r="E41" s="487"/>
      <c r="F41" s="487"/>
      <c r="G41" s="487"/>
      <c r="H41" s="487"/>
      <c r="I41" s="487"/>
      <c r="J41" s="487"/>
      <c r="K41" s="487"/>
      <c r="L41" s="487"/>
      <c r="M41" s="487"/>
      <c r="N41" s="487"/>
      <c r="O41" s="487"/>
      <c r="P41" s="487"/>
      <c r="Q41" s="487"/>
      <c r="R41" s="487"/>
      <c r="S41" s="487"/>
      <c r="T41" s="604"/>
      <c r="U41" s="620"/>
      <c r="V41" s="487"/>
      <c r="W41" s="487"/>
      <c r="X41" s="487"/>
      <c r="Y41" s="487"/>
      <c r="Z41" s="487"/>
      <c r="AA41" s="487"/>
      <c r="AB41" s="487"/>
      <c r="AC41" s="487"/>
      <c r="AD41" s="487"/>
      <c r="AE41" s="487"/>
      <c r="AF41" s="487"/>
      <c r="AG41" s="487"/>
      <c r="AH41" s="487"/>
      <c r="AI41" s="487"/>
      <c r="AJ41" s="621"/>
      <c r="AM41" s="263"/>
      <c r="AN41" s="263"/>
      <c r="AO41" s="263"/>
      <c r="AP41" s="263"/>
      <c r="AQ41" s="263"/>
      <c r="AR41" s="263"/>
      <c r="AS41" s="263"/>
      <c r="AT41" s="263"/>
      <c r="AU41" s="263"/>
      <c r="AV41" s="263"/>
      <c r="AW41" s="263"/>
      <c r="AX41" s="263"/>
      <c r="AY41" s="263"/>
      <c r="AZ41" s="263"/>
      <c r="BA41" s="263"/>
    </row>
    <row r="42" spans="2:53" ht="22.5" customHeight="1">
      <c r="B42" s="603"/>
      <c r="C42" s="487"/>
      <c r="D42" s="487"/>
      <c r="E42" s="487"/>
      <c r="F42" s="487"/>
      <c r="G42" s="487"/>
      <c r="H42" s="487"/>
      <c r="I42" s="487"/>
      <c r="J42" s="487"/>
      <c r="K42" s="487"/>
      <c r="L42" s="487"/>
      <c r="M42" s="487"/>
      <c r="N42" s="487"/>
      <c r="O42" s="487"/>
      <c r="P42" s="487"/>
      <c r="Q42" s="487"/>
      <c r="R42" s="487"/>
      <c r="S42" s="487"/>
      <c r="T42" s="604"/>
      <c r="U42" s="620"/>
      <c r="V42" s="487"/>
      <c r="W42" s="487"/>
      <c r="X42" s="487"/>
      <c r="Y42" s="487"/>
      <c r="Z42" s="487"/>
      <c r="AA42" s="487"/>
      <c r="AB42" s="487"/>
      <c r="AC42" s="487"/>
      <c r="AD42" s="487"/>
      <c r="AE42" s="487"/>
      <c r="AF42" s="487"/>
      <c r="AG42" s="487"/>
      <c r="AH42" s="487"/>
      <c r="AI42" s="487"/>
      <c r="AJ42" s="621"/>
      <c r="AM42" s="263"/>
      <c r="AN42" s="263"/>
      <c r="AO42" s="263"/>
      <c r="AP42" s="263"/>
      <c r="AQ42" s="263"/>
      <c r="AR42" s="263"/>
      <c r="AS42" s="263"/>
      <c r="AT42" s="263"/>
      <c r="AU42" s="263"/>
      <c r="AV42" s="263"/>
      <c r="AW42" s="263"/>
      <c r="AX42" s="263"/>
      <c r="AY42" s="263"/>
      <c r="AZ42" s="263"/>
      <c r="BA42" s="263"/>
    </row>
    <row r="43" spans="2:53" ht="22.5" customHeight="1">
      <c r="B43" s="603"/>
      <c r="C43" s="487"/>
      <c r="D43" s="487"/>
      <c r="E43" s="487"/>
      <c r="F43" s="487"/>
      <c r="G43" s="487"/>
      <c r="H43" s="487"/>
      <c r="I43" s="487"/>
      <c r="J43" s="487"/>
      <c r="K43" s="487"/>
      <c r="L43" s="487"/>
      <c r="M43" s="487"/>
      <c r="N43" s="487"/>
      <c r="O43" s="487"/>
      <c r="P43" s="487"/>
      <c r="Q43" s="487"/>
      <c r="R43" s="487"/>
      <c r="S43" s="487"/>
      <c r="T43" s="604"/>
      <c r="U43" s="620"/>
      <c r="V43" s="487"/>
      <c r="W43" s="487"/>
      <c r="X43" s="487"/>
      <c r="Y43" s="487"/>
      <c r="Z43" s="487"/>
      <c r="AA43" s="487"/>
      <c r="AB43" s="487"/>
      <c r="AC43" s="487"/>
      <c r="AD43" s="487"/>
      <c r="AE43" s="487"/>
      <c r="AF43" s="487"/>
      <c r="AG43" s="487"/>
      <c r="AH43" s="487"/>
      <c r="AI43" s="487"/>
      <c r="AJ43" s="621"/>
      <c r="AM43" s="263"/>
      <c r="AN43" s="263"/>
      <c r="AO43" s="263"/>
      <c r="AP43" s="263"/>
      <c r="AQ43" s="263"/>
      <c r="AR43" s="263"/>
      <c r="AS43" s="263"/>
      <c r="AT43" s="263"/>
      <c r="AU43" s="263"/>
      <c r="AV43" s="263"/>
      <c r="AW43" s="263"/>
      <c r="AX43" s="263"/>
      <c r="AY43" s="263"/>
      <c r="AZ43" s="263"/>
      <c r="BA43" s="263"/>
    </row>
    <row r="44" spans="2:53" ht="22.5" customHeight="1">
      <c r="B44" s="603"/>
      <c r="C44" s="487"/>
      <c r="D44" s="487"/>
      <c r="E44" s="487"/>
      <c r="F44" s="487"/>
      <c r="G44" s="487"/>
      <c r="H44" s="487"/>
      <c r="I44" s="487"/>
      <c r="J44" s="487"/>
      <c r="K44" s="487"/>
      <c r="L44" s="487"/>
      <c r="M44" s="487"/>
      <c r="N44" s="487"/>
      <c r="O44" s="487"/>
      <c r="P44" s="487"/>
      <c r="Q44" s="487"/>
      <c r="R44" s="487"/>
      <c r="S44" s="487"/>
      <c r="T44" s="604"/>
      <c r="U44" s="620"/>
      <c r="V44" s="487"/>
      <c r="W44" s="487"/>
      <c r="X44" s="487"/>
      <c r="Y44" s="487"/>
      <c r="Z44" s="487"/>
      <c r="AA44" s="487"/>
      <c r="AB44" s="487"/>
      <c r="AC44" s="487"/>
      <c r="AD44" s="487"/>
      <c r="AE44" s="487"/>
      <c r="AF44" s="487"/>
      <c r="AG44" s="487"/>
      <c r="AH44" s="487"/>
      <c r="AI44" s="487"/>
      <c r="AJ44" s="621"/>
    </row>
    <row r="45" spans="2:53" ht="22.5" customHeight="1">
      <c r="B45" s="603"/>
      <c r="C45" s="487"/>
      <c r="D45" s="487"/>
      <c r="E45" s="487"/>
      <c r="F45" s="487"/>
      <c r="G45" s="487"/>
      <c r="H45" s="487"/>
      <c r="I45" s="487"/>
      <c r="J45" s="487"/>
      <c r="K45" s="487"/>
      <c r="L45" s="487"/>
      <c r="M45" s="487"/>
      <c r="N45" s="487"/>
      <c r="O45" s="487"/>
      <c r="P45" s="487"/>
      <c r="Q45" s="487"/>
      <c r="R45" s="487"/>
      <c r="S45" s="487"/>
      <c r="T45" s="604"/>
      <c r="U45" s="620"/>
      <c r="V45" s="487"/>
      <c r="W45" s="487"/>
      <c r="X45" s="487"/>
      <c r="Y45" s="487"/>
      <c r="Z45" s="487"/>
      <c r="AA45" s="487"/>
      <c r="AB45" s="487"/>
      <c r="AC45" s="487"/>
      <c r="AD45" s="487"/>
      <c r="AE45" s="487"/>
      <c r="AF45" s="487"/>
      <c r="AG45" s="487"/>
      <c r="AH45" s="487"/>
      <c r="AI45" s="487"/>
      <c r="AJ45" s="621"/>
      <c r="AM45" s="287"/>
      <c r="AN45" s="287"/>
      <c r="AO45" s="287"/>
      <c r="AP45" s="287"/>
      <c r="AQ45" s="287"/>
      <c r="AR45" s="287"/>
      <c r="AS45" s="287"/>
      <c r="AT45" s="287"/>
      <c r="AU45" s="287"/>
      <c r="AV45" s="287"/>
      <c r="AW45" s="287"/>
      <c r="AX45" s="287"/>
      <c r="AY45" s="287"/>
      <c r="AZ45" s="287"/>
      <c r="BA45" s="287"/>
    </row>
    <row r="46" spans="2:53" ht="22.5" customHeight="1">
      <c r="B46" s="603"/>
      <c r="C46" s="487"/>
      <c r="D46" s="487"/>
      <c r="E46" s="487"/>
      <c r="F46" s="487"/>
      <c r="G46" s="487"/>
      <c r="H46" s="487"/>
      <c r="I46" s="487"/>
      <c r="J46" s="487"/>
      <c r="K46" s="487"/>
      <c r="L46" s="487"/>
      <c r="M46" s="487"/>
      <c r="N46" s="487"/>
      <c r="O46" s="487"/>
      <c r="P46" s="487"/>
      <c r="Q46" s="487"/>
      <c r="R46" s="487"/>
      <c r="S46" s="487"/>
      <c r="T46" s="604"/>
      <c r="U46" s="620"/>
      <c r="V46" s="487"/>
      <c r="W46" s="487"/>
      <c r="X46" s="487"/>
      <c r="Y46" s="487"/>
      <c r="Z46" s="487"/>
      <c r="AA46" s="487"/>
      <c r="AB46" s="487"/>
      <c r="AC46" s="487"/>
      <c r="AD46" s="487"/>
      <c r="AE46" s="487"/>
      <c r="AF46" s="487"/>
      <c r="AG46" s="487"/>
      <c r="AH46" s="487"/>
      <c r="AI46" s="487"/>
      <c r="AJ46" s="621"/>
      <c r="AM46" s="287"/>
      <c r="AN46" s="287"/>
      <c r="AO46" s="287"/>
      <c r="AP46" s="287"/>
      <c r="AQ46" s="287"/>
      <c r="AR46" s="287"/>
      <c r="AS46" s="287"/>
      <c r="AT46" s="287"/>
      <c r="AU46" s="287"/>
      <c r="AV46" s="287"/>
      <c r="AW46" s="287"/>
      <c r="AX46" s="287"/>
      <c r="AY46" s="287"/>
      <c r="AZ46" s="287"/>
      <c r="BA46" s="287"/>
    </row>
    <row r="47" spans="2:53" ht="45" customHeight="1">
      <c r="B47" s="603"/>
      <c r="C47" s="487"/>
      <c r="D47" s="487"/>
      <c r="E47" s="487"/>
      <c r="F47" s="487"/>
      <c r="G47" s="487"/>
      <c r="H47" s="487"/>
      <c r="I47" s="487"/>
      <c r="J47" s="487"/>
      <c r="K47" s="487"/>
      <c r="L47" s="487"/>
      <c r="M47" s="487"/>
      <c r="N47" s="487"/>
      <c r="O47" s="487"/>
      <c r="P47" s="487"/>
      <c r="Q47" s="487"/>
      <c r="R47" s="487"/>
      <c r="S47" s="487"/>
      <c r="T47" s="604"/>
      <c r="U47" s="620"/>
      <c r="V47" s="487"/>
      <c r="W47" s="487"/>
      <c r="X47" s="487"/>
      <c r="Y47" s="487"/>
      <c r="Z47" s="487"/>
      <c r="AA47" s="487"/>
      <c r="AB47" s="487"/>
      <c r="AC47" s="487"/>
      <c r="AD47" s="487"/>
      <c r="AE47" s="487"/>
      <c r="AF47" s="487"/>
      <c r="AG47" s="487"/>
      <c r="AH47" s="487"/>
      <c r="AI47" s="487"/>
      <c r="AJ47" s="621"/>
      <c r="AM47" s="287"/>
      <c r="AN47" s="287"/>
      <c r="AO47" s="287"/>
      <c r="AP47" s="287"/>
      <c r="AQ47" s="287"/>
      <c r="AR47" s="287"/>
      <c r="AS47" s="287"/>
      <c r="AT47" s="287"/>
      <c r="AU47" s="287"/>
      <c r="AV47" s="287"/>
      <c r="AW47" s="287"/>
      <c r="AX47" s="287"/>
      <c r="AY47" s="287"/>
      <c r="AZ47" s="287"/>
      <c r="BA47" s="287"/>
    </row>
    <row r="48" spans="2:53" ht="45" customHeight="1">
      <c r="B48" s="603"/>
      <c r="C48" s="487"/>
      <c r="D48" s="487"/>
      <c r="E48" s="487"/>
      <c r="F48" s="487"/>
      <c r="G48" s="487"/>
      <c r="H48" s="487"/>
      <c r="I48" s="487"/>
      <c r="J48" s="487"/>
      <c r="K48" s="487"/>
      <c r="L48" s="487"/>
      <c r="M48" s="487"/>
      <c r="N48" s="487"/>
      <c r="O48" s="487"/>
      <c r="P48" s="487"/>
      <c r="Q48" s="487"/>
      <c r="R48" s="487"/>
      <c r="S48" s="487"/>
      <c r="T48" s="604"/>
      <c r="U48" s="620"/>
      <c r="V48" s="487"/>
      <c r="W48" s="487"/>
      <c r="X48" s="487"/>
      <c r="Y48" s="487"/>
      <c r="Z48" s="487"/>
      <c r="AA48" s="487"/>
      <c r="AB48" s="487"/>
      <c r="AC48" s="487"/>
      <c r="AD48" s="487"/>
      <c r="AE48" s="487"/>
      <c r="AF48" s="487"/>
      <c r="AG48" s="487"/>
      <c r="AH48" s="487"/>
      <c r="AI48" s="487"/>
      <c r="AJ48" s="621"/>
    </row>
    <row r="49" spans="1:57" ht="45" customHeight="1">
      <c r="B49" s="603"/>
      <c r="C49" s="487"/>
      <c r="D49" s="487"/>
      <c r="E49" s="487"/>
      <c r="F49" s="487"/>
      <c r="G49" s="487"/>
      <c r="H49" s="487"/>
      <c r="I49" s="487"/>
      <c r="J49" s="487"/>
      <c r="K49" s="487"/>
      <c r="L49" s="487"/>
      <c r="M49" s="487"/>
      <c r="N49" s="487"/>
      <c r="O49" s="487"/>
      <c r="P49" s="487"/>
      <c r="Q49" s="487"/>
      <c r="R49" s="487"/>
      <c r="S49" s="487"/>
      <c r="T49" s="604"/>
      <c r="U49" s="620"/>
      <c r="V49" s="487"/>
      <c r="W49" s="487"/>
      <c r="X49" s="487"/>
      <c r="Y49" s="487"/>
      <c r="Z49" s="487"/>
      <c r="AA49" s="487"/>
      <c r="AB49" s="487"/>
      <c r="AC49" s="487"/>
      <c r="AD49" s="487"/>
      <c r="AE49" s="487"/>
      <c r="AF49" s="487"/>
      <c r="AG49" s="487"/>
      <c r="AH49" s="487"/>
      <c r="AI49" s="487"/>
      <c r="AJ49" s="621"/>
    </row>
    <row r="50" spans="1:57" ht="45" customHeight="1" thickBot="1">
      <c r="B50" s="605"/>
      <c r="C50" s="606"/>
      <c r="D50" s="606"/>
      <c r="E50" s="606"/>
      <c r="F50" s="606"/>
      <c r="G50" s="606"/>
      <c r="H50" s="606"/>
      <c r="I50" s="606"/>
      <c r="J50" s="606"/>
      <c r="K50" s="606"/>
      <c r="L50" s="606"/>
      <c r="M50" s="606"/>
      <c r="N50" s="606"/>
      <c r="O50" s="606"/>
      <c r="P50" s="606"/>
      <c r="Q50" s="606"/>
      <c r="R50" s="606"/>
      <c r="S50" s="606"/>
      <c r="T50" s="607"/>
      <c r="U50" s="622"/>
      <c r="V50" s="606"/>
      <c r="W50" s="606"/>
      <c r="X50" s="606"/>
      <c r="Y50" s="606"/>
      <c r="Z50" s="606"/>
      <c r="AA50" s="606"/>
      <c r="AB50" s="606"/>
      <c r="AC50" s="606"/>
      <c r="AD50" s="606"/>
      <c r="AE50" s="606"/>
      <c r="AF50" s="606"/>
      <c r="AG50" s="606"/>
      <c r="AH50" s="606"/>
      <c r="AI50" s="606"/>
      <c r="AJ50" s="623"/>
    </row>
    <row r="51" spans="1:57" ht="22.5" customHeight="1"/>
    <row r="52" spans="1:57" ht="22.5" customHeight="1" thickBot="1">
      <c r="A52" s="42"/>
      <c r="B52" s="591" t="s">
        <v>580</v>
      </c>
      <c r="C52" s="592"/>
      <c r="D52" s="592"/>
      <c r="E52" s="593"/>
      <c r="F52" s="636" t="s">
        <v>185</v>
      </c>
      <c r="G52" s="637"/>
      <c r="H52" s="407" t="s">
        <v>582</v>
      </c>
      <c r="I52" s="407"/>
      <c r="J52" s="407"/>
      <c r="K52" s="407"/>
      <c r="L52" s="407"/>
      <c r="M52" s="407"/>
      <c r="N52" s="407"/>
      <c r="O52" s="407"/>
      <c r="P52" s="407"/>
      <c r="Q52" s="407"/>
      <c r="R52" s="407"/>
      <c r="S52" s="407"/>
      <c r="T52" s="407"/>
      <c r="U52" s="407"/>
      <c r="V52" s="407"/>
      <c r="W52" s="407"/>
      <c r="X52" s="407"/>
      <c r="Y52" s="407"/>
      <c r="Z52" s="407"/>
      <c r="AA52" s="407"/>
      <c r="AB52" s="407"/>
      <c r="AC52" s="407"/>
      <c r="AD52" s="420" t="s">
        <v>624</v>
      </c>
      <c r="AE52" s="421"/>
      <c r="AF52" s="424" t="s">
        <v>625</v>
      </c>
      <c r="AG52" s="424"/>
      <c r="AH52" s="425"/>
      <c r="AI52" s="425"/>
      <c r="AJ52" s="425"/>
      <c r="AK52" s="85"/>
      <c r="AL52" s="85"/>
    </row>
    <row r="53" spans="1:57" ht="22.5" customHeight="1" thickTop="1">
      <c r="B53" s="573" t="s">
        <v>626</v>
      </c>
      <c r="C53" s="574"/>
      <c r="D53" s="574"/>
      <c r="E53" s="575"/>
      <c r="F53" s="371">
        <v>2</v>
      </c>
      <c r="G53" s="372"/>
      <c r="H53" s="643" t="s">
        <v>753</v>
      </c>
      <c r="I53" s="644"/>
      <c r="J53" s="644"/>
      <c r="K53" s="644"/>
      <c r="L53" s="644"/>
      <c r="M53" s="644"/>
      <c r="N53" s="644"/>
      <c r="O53" s="644"/>
      <c r="P53" s="644"/>
      <c r="Q53" s="644"/>
      <c r="R53" s="644"/>
      <c r="S53" s="644"/>
      <c r="T53" s="644"/>
      <c r="U53" s="644"/>
      <c r="V53" s="644"/>
      <c r="W53" s="644"/>
      <c r="X53" s="644"/>
      <c r="Y53" s="644"/>
      <c r="Z53" s="644"/>
      <c r="AA53" s="644"/>
      <c r="AB53" s="635"/>
      <c r="AC53" s="635"/>
      <c r="AD53" s="571">
        <v>160</v>
      </c>
      <c r="AE53" s="572"/>
      <c r="AF53" s="555"/>
      <c r="AG53" s="556"/>
      <c r="AH53" s="556"/>
      <c r="AI53" s="556"/>
      <c r="AJ53" s="557"/>
      <c r="AK53" s="85"/>
      <c r="AL53" s="85"/>
    </row>
    <row r="54" spans="1:57" s="87" customFormat="1" ht="22.5" customHeight="1">
      <c r="A54" s="85"/>
      <c r="B54" s="582" t="s">
        <v>627</v>
      </c>
      <c r="C54" s="583"/>
      <c r="D54" s="583"/>
      <c r="E54" s="584"/>
      <c r="F54" s="508">
        <v>3</v>
      </c>
      <c r="G54" s="509"/>
      <c r="H54" s="608" t="s">
        <v>628</v>
      </c>
      <c r="I54" s="609"/>
      <c r="J54" s="609"/>
      <c r="K54" s="609"/>
      <c r="L54" s="609"/>
      <c r="M54" s="609"/>
      <c r="N54" s="609"/>
      <c r="O54" s="609"/>
      <c r="P54" s="609"/>
      <c r="Q54" s="609"/>
      <c r="R54" s="609"/>
      <c r="S54" s="609"/>
      <c r="T54" s="609"/>
      <c r="U54" s="609"/>
      <c r="V54" s="609"/>
      <c r="W54" s="609"/>
      <c r="X54" s="609"/>
      <c r="Y54" s="609"/>
      <c r="Z54" s="609"/>
      <c r="AA54" s="609"/>
      <c r="AB54" s="525"/>
      <c r="AC54" s="525"/>
      <c r="AD54" s="422" t="s">
        <v>0</v>
      </c>
      <c r="AE54" s="423"/>
      <c r="AF54" s="564"/>
      <c r="AG54" s="528"/>
      <c r="AH54" s="528"/>
      <c r="AI54" s="528"/>
      <c r="AJ54" s="565"/>
      <c r="AK54" s="85"/>
      <c r="AL54" s="85"/>
      <c r="AM54" s="257"/>
      <c r="AN54" s="257"/>
      <c r="AO54" s="257"/>
      <c r="AP54" s="257"/>
      <c r="AQ54" s="257"/>
      <c r="AR54" s="257"/>
      <c r="AS54" s="257"/>
      <c r="AT54" s="257"/>
      <c r="AU54" s="257"/>
      <c r="AV54" s="257"/>
      <c r="AW54" s="257"/>
      <c r="AX54" s="257"/>
      <c r="AY54" s="257"/>
      <c r="AZ54" s="257"/>
      <c r="BA54" s="257"/>
      <c r="BE54" s="85"/>
    </row>
    <row r="55" spans="1:57" s="87" customFormat="1" ht="22.5" customHeight="1">
      <c r="A55" s="85"/>
      <c r="B55" s="362" t="s">
        <v>629</v>
      </c>
      <c r="C55" s="363"/>
      <c r="D55" s="363"/>
      <c r="E55" s="364"/>
      <c r="F55" s="371">
        <v>4</v>
      </c>
      <c r="G55" s="372"/>
      <c r="H55" s="403" t="s">
        <v>630</v>
      </c>
      <c r="I55" s="404"/>
      <c r="J55" s="404"/>
      <c r="K55" s="404"/>
      <c r="L55" s="404"/>
      <c r="M55" s="404"/>
      <c r="N55" s="404"/>
      <c r="O55" s="404"/>
      <c r="P55" s="404"/>
      <c r="Q55" s="404"/>
      <c r="R55" s="404"/>
      <c r="S55" s="638" t="s">
        <v>631</v>
      </c>
      <c r="T55" s="639"/>
      <c r="U55" s="639"/>
      <c r="V55" s="639"/>
      <c r="W55" s="639"/>
      <c r="X55" s="639"/>
      <c r="Y55" s="639"/>
      <c r="Z55" s="639"/>
      <c r="AA55" s="639"/>
      <c r="AB55" s="639"/>
      <c r="AC55" s="403"/>
      <c r="AD55" s="457" t="s">
        <v>752</v>
      </c>
      <c r="AE55" s="458"/>
      <c r="AF55" s="435"/>
      <c r="AG55" s="436"/>
      <c r="AH55" s="436"/>
      <c r="AI55" s="436"/>
      <c r="AJ55" s="437"/>
      <c r="AK55" s="85"/>
      <c r="AL55" s="85"/>
      <c r="AM55" s="257"/>
      <c r="AN55" s="257"/>
      <c r="AO55" s="257"/>
      <c r="AP55" s="257"/>
      <c r="AQ55" s="257"/>
      <c r="AR55" s="257"/>
      <c r="AS55" s="257"/>
      <c r="AT55" s="257"/>
      <c r="AU55" s="257"/>
      <c r="AV55" s="257"/>
      <c r="AW55" s="257"/>
      <c r="AX55" s="257"/>
      <c r="AY55" s="257"/>
      <c r="AZ55" s="257"/>
      <c r="BA55" s="257"/>
      <c r="BE55" s="85"/>
    </row>
    <row r="56" spans="1:57" ht="22.5" customHeight="1">
      <c r="B56" s="365"/>
      <c r="C56" s="366"/>
      <c r="D56" s="366"/>
      <c r="E56" s="367"/>
      <c r="F56" s="373"/>
      <c r="G56" s="374"/>
      <c r="H56" s="74" t="s">
        <v>236</v>
      </c>
      <c r="I56" s="558" t="s">
        <v>762</v>
      </c>
      <c r="J56" s="558"/>
      <c r="K56" s="558"/>
      <c r="L56" s="558"/>
      <c r="M56" s="558"/>
      <c r="N56" s="558"/>
      <c r="O56" s="558"/>
      <c r="P56" s="558"/>
      <c r="Q56" s="558"/>
      <c r="R56" s="559"/>
      <c r="S56" s="570" t="s">
        <v>3</v>
      </c>
      <c r="T56" s="378"/>
      <c r="U56" s="378"/>
      <c r="V56" s="378"/>
      <c r="W56" s="378"/>
      <c r="X56" s="378"/>
      <c r="Y56" s="378"/>
      <c r="Z56" s="378"/>
      <c r="AA56" s="378"/>
      <c r="AB56" s="461" t="str">
        <f>IF('M7VC-spec'!AE22="○","★","")</f>
        <v/>
      </c>
      <c r="AC56" s="461"/>
      <c r="AD56" s="457"/>
      <c r="AE56" s="458"/>
      <c r="AF56" s="435"/>
      <c r="AG56" s="436"/>
      <c r="AH56" s="436"/>
      <c r="AI56" s="436"/>
      <c r="AJ56" s="437"/>
      <c r="AK56" s="85"/>
      <c r="AL56" s="85"/>
    </row>
    <row r="57" spans="1:57" ht="22.5" customHeight="1">
      <c r="B57" s="365"/>
      <c r="C57" s="366"/>
      <c r="D57" s="366"/>
      <c r="E57" s="367"/>
      <c r="F57" s="373"/>
      <c r="G57" s="374"/>
      <c r="H57" s="74" t="s">
        <v>237</v>
      </c>
      <c r="I57" s="558" t="s">
        <v>762</v>
      </c>
      <c r="J57" s="558"/>
      <c r="K57" s="558"/>
      <c r="L57" s="558"/>
      <c r="M57" s="558"/>
      <c r="N57" s="558"/>
      <c r="O57" s="558"/>
      <c r="P57" s="558"/>
      <c r="Q57" s="558"/>
      <c r="R57" s="559"/>
      <c r="S57" s="570" t="s">
        <v>632</v>
      </c>
      <c r="T57" s="378"/>
      <c r="U57" s="378"/>
      <c r="V57" s="378"/>
      <c r="W57" s="378"/>
      <c r="X57" s="378"/>
      <c r="Y57" s="378"/>
      <c r="Z57" s="378"/>
      <c r="AA57" s="378"/>
      <c r="AB57" s="461" t="str">
        <f>IF('M7VC-spec'!AE23="○","★","")</f>
        <v>★</v>
      </c>
      <c r="AC57" s="461"/>
      <c r="AD57" s="457"/>
      <c r="AE57" s="458"/>
      <c r="AF57" s="435"/>
      <c r="AG57" s="436"/>
      <c r="AH57" s="436"/>
      <c r="AI57" s="436"/>
      <c r="AJ57" s="437"/>
      <c r="AK57" s="85"/>
      <c r="AL57" s="85"/>
    </row>
    <row r="58" spans="1:57" ht="22.5" customHeight="1">
      <c r="B58" s="365"/>
      <c r="C58" s="366"/>
      <c r="D58" s="366"/>
      <c r="E58" s="367"/>
      <c r="F58" s="373"/>
      <c r="G58" s="374"/>
      <c r="H58" s="74" t="s">
        <v>759</v>
      </c>
      <c r="I58" s="558" t="s">
        <v>762</v>
      </c>
      <c r="J58" s="558"/>
      <c r="K58" s="558"/>
      <c r="L58" s="558"/>
      <c r="M58" s="558"/>
      <c r="N58" s="558"/>
      <c r="O58" s="558"/>
      <c r="P58" s="558"/>
      <c r="Q58" s="558"/>
      <c r="R58" s="559"/>
      <c r="S58" s="570" t="s">
        <v>764</v>
      </c>
      <c r="T58" s="378"/>
      <c r="U58" s="378"/>
      <c r="V58" s="378"/>
      <c r="W58" s="378"/>
      <c r="X58" s="378"/>
      <c r="Y58" s="378"/>
      <c r="Z58" s="378"/>
      <c r="AA58" s="378"/>
      <c r="AB58" s="461" t="str">
        <f>IF('M7VC-spec'!AE24="○","★","")</f>
        <v>★</v>
      </c>
      <c r="AC58" s="461"/>
      <c r="AD58" s="457"/>
      <c r="AE58" s="458"/>
      <c r="AF58" s="435"/>
      <c r="AG58" s="436"/>
      <c r="AH58" s="436"/>
      <c r="AI58" s="436"/>
      <c r="AJ58" s="437"/>
      <c r="AK58" s="85"/>
      <c r="AL58" s="85"/>
    </row>
    <row r="59" spans="1:57" ht="22.5" customHeight="1">
      <c r="B59" s="362" t="s">
        <v>634</v>
      </c>
      <c r="C59" s="363"/>
      <c r="D59" s="363"/>
      <c r="E59" s="364"/>
      <c r="F59" s="371">
        <v>5</v>
      </c>
      <c r="G59" s="372"/>
      <c r="H59" s="403" t="s">
        <v>635</v>
      </c>
      <c r="I59" s="404"/>
      <c r="J59" s="404"/>
      <c r="K59" s="404"/>
      <c r="L59" s="404"/>
      <c r="M59" s="404"/>
      <c r="N59" s="404"/>
      <c r="O59" s="404"/>
      <c r="P59" s="404"/>
      <c r="Q59" s="404"/>
      <c r="R59" s="405"/>
      <c r="S59" s="492" t="s">
        <v>636</v>
      </c>
      <c r="T59" s="404"/>
      <c r="U59" s="404"/>
      <c r="V59" s="404"/>
      <c r="W59" s="404"/>
      <c r="X59" s="404"/>
      <c r="Y59" s="404"/>
      <c r="Z59" s="404"/>
      <c r="AA59" s="404"/>
      <c r="AB59" s="404"/>
      <c r="AC59" s="404"/>
      <c r="AD59" s="457">
        <v>4</v>
      </c>
      <c r="AE59" s="458"/>
      <c r="AF59" s="435"/>
      <c r="AG59" s="436"/>
      <c r="AH59" s="436"/>
      <c r="AI59" s="436"/>
      <c r="AJ59" s="437"/>
      <c r="AK59" s="85"/>
      <c r="AL59" s="85"/>
    </row>
    <row r="60" spans="1:57" ht="22.5" customHeight="1">
      <c r="B60" s="365"/>
      <c r="C60" s="366"/>
      <c r="D60" s="366"/>
      <c r="E60" s="367"/>
      <c r="F60" s="373"/>
      <c r="G60" s="374"/>
      <c r="H60" s="489" t="s">
        <v>567</v>
      </c>
      <c r="I60" s="490"/>
      <c r="J60" s="490"/>
      <c r="K60" s="490"/>
      <c r="L60" s="490"/>
      <c r="M60" s="490"/>
      <c r="N60" s="490"/>
      <c r="O60" s="490"/>
      <c r="P60" s="490"/>
      <c r="Q60" s="490"/>
      <c r="R60" s="562"/>
      <c r="S60" s="510" t="s">
        <v>137</v>
      </c>
      <c r="T60" s="490"/>
      <c r="U60" s="490"/>
      <c r="V60" s="490"/>
      <c r="W60" s="490"/>
      <c r="X60" s="490"/>
      <c r="Y60" s="490"/>
      <c r="Z60" s="490"/>
      <c r="AA60" s="490"/>
      <c r="AB60" s="488" t="str">
        <f>IF('M7VC-spec'!AE29="○","★","")</f>
        <v>★</v>
      </c>
      <c r="AC60" s="488"/>
      <c r="AD60" s="457"/>
      <c r="AE60" s="458"/>
      <c r="AF60" s="435"/>
      <c r="AG60" s="436"/>
      <c r="AH60" s="436"/>
      <c r="AI60" s="436"/>
      <c r="AJ60" s="437"/>
      <c r="AK60" s="85"/>
      <c r="AL60" s="85"/>
    </row>
    <row r="61" spans="1:57" ht="22.5" customHeight="1">
      <c r="B61" s="368"/>
      <c r="C61" s="369"/>
      <c r="D61" s="369"/>
      <c r="E61" s="370"/>
      <c r="F61" s="375"/>
      <c r="G61" s="376"/>
      <c r="H61" s="379" t="s">
        <v>637</v>
      </c>
      <c r="I61" s="380"/>
      <c r="J61" s="380"/>
      <c r="K61" s="380"/>
      <c r="L61" s="380"/>
      <c r="M61" s="380"/>
      <c r="N61" s="380"/>
      <c r="O61" s="380"/>
      <c r="P61" s="380"/>
      <c r="Q61" s="380"/>
      <c r="R61" s="563"/>
      <c r="S61" s="511" t="s">
        <v>638</v>
      </c>
      <c r="T61" s="380"/>
      <c r="U61" s="380"/>
      <c r="V61" s="380"/>
      <c r="W61" s="380"/>
      <c r="X61" s="380"/>
      <c r="Y61" s="380"/>
      <c r="Z61" s="380"/>
      <c r="AA61" s="380"/>
      <c r="AB61" s="401" t="str">
        <f>IF('M7VC-spec'!AE30="○","★","")</f>
        <v/>
      </c>
      <c r="AC61" s="401"/>
      <c r="AD61" s="457"/>
      <c r="AE61" s="458"/>
      <c r="AF61" s="435"/>
      <c r="AG61" s="436"/>
      <c r="AH61" s="436"/>
      <c r="AI61" s="436"/>
      <c r="AJ61" s="437"/>
      <c r="AK61" s="85"/>
      <c r="AL61" s="85"/>
    </row>
    <row r="62" spans="1:57" ht="22.5" customHeight="1">
      <c r="B62" s="573" t="s">
        <v>639</v>
      </c>
      <c r="C62" s="574"/>
      <c r="D62" s="574"/>
      <c r="E62" s="575"/>
      <c r="F62" s="371">
        <v>6</v>
      </c>
      <c r="G62" s="372"/>
      <c r="H62" s="377" t="s">
        <v>754</v>
      </c>
      <c r="I62" s="378"/>
      <c r="J62" s="378"/>
      <c r="K62" s="378"/>
      <c r="L62" s="378"/>
      <c r="M62" s="378"/>
      <c r="N62" s="378"/>
      <c r="O62" s="378"/>
      <c r="P62" s="378"/>
      <c r="Q62" s="378"/>
      <c r="R62" s="378"/>
      <c r="S62" s="378"/>
      <c r="T62" s="378"/>
      <c r="U62" s="378"/>
      <c r="V62" s="378"/>
      <c r="W62" s="378"/>
      <c r="X62" s="378"/>
      <c r="Y62" s="378"/>
      <c r="Z62" s="378"/>
      <c r="AA62" s="378"/>
      <c r="AB62" s="488" t="str">
        <f>IF('M7VC-spec'!AE37="○","★","")</f>
        <v>★</v>
      </c>
      <c r="AC62" s="488"/>
      <c r="AD62" s="381">
        <v>7</v>
      </c>
      <c r="AE62" s="382"/>
      <c r="AF62" s="387"/>
      <c r="AG62" s="388"/>
      <c r="AH62" s="388"/>
      <c r="AI62" s="388"/>
      <c r="AJ62" s="462"/>
      <c r="AK62" s="85"/>
      <c r="AL62" s="85"/>
      <c r="BE62" s="42"/>
    </row>
    <row r="63" spans="1:57" ht="22.5" customHeight="1">
      <c r="B63" s="576"/>
      <c r="C63" s="577"/>
      <c r="D63" s="577"/>
      <c r="E63" s="578"/>
      <c r="F63" s="373"/>
      <c r="G63" s="374"/>
      <c r="H63" s="377" t="s">
        <v>755</v>
      </c>
      <c r="I63" s="378"/>
      <c r="J63" s="378"/>
      <c r="K63" s="378"/>
      <c r="L63" s="378"/>
      <c r="M63" s="378"/>
      <c r="N63" s="378"/>
      <c r="O63" s="378"/>
      <c r="P63" s="378"/>
      <c r="Q63" s="378"/>
      <c r="R63" s="378"/>
      <c r="S63" s="378"/>
      <c r="T63" s="378"/>
      <c r="U63" s="378"/>
      <c r="V63" s="378"/>
      <c r="W63" s="378"/>
      <c r="X63" s="378"/>
      <c r="Y63" s="378"/>
      <c r="Z63" s="378"/>
      <c r="AA63" s="378"/>
      <c r="AB63" s="461" t="str">
        <f>IF('M7VC-spec'!AE38="○","★","")</f>
        <v>★</v>
      </c>
      <c r="AC63" s="461"/>
      <c r="AD63" s="383"/>
      <c r="AE63" s="384"/>
      <c r="AF63" s="390"/>
      <c r="AG63" s="391"/>
      <c r="AH63" s="391"/>
      <c r="AI63" s="391"/>
      <c r="AJ63" s="463"/>
      <c r="AK63" s="85"/>
      <c r="AL63" s="85"/>
      <c r="BE63" s="42"/>
    </row>
    <row r="64" spans="1:57" ht="22.5" customHeight="1">
      <c r="B64" s="576"/>
      <c r="C64" s="577"/>
      <c r="D64" s="577"/>
      <c r="E64" s="578"/>
      <c r="F64" s="373"/>
      <c r="G64" s="374"/>
      <c r="H64" s="377" t="s">
        <v>756</v>
      </c>
      <c r="I64" s="378"/>
      <c r="J64" s="378"/>
      <c r="K64" s="378"/>
      <c r="L64" s="378"/>
      <c r="M64" s="378"/>
      <c r="N64" s="378"/>
      <c r="O64" s="378"/>
      <c r="P64" s="378"/>
      <c r="Q64" s="378"/>
      <c r="R64" s="378"/>
      <c r="S64" s="378"/>
      <c r="T64" s="378"/>
      <c r="U64" s="378"/>
      <c r="V64" s="378"/>
      <c r="W64" s="378"/>
      <c r="X64" s="378"/>
      <c r="Y64" s="378"/>
      <c r="Z64" s="378"/>
      <c r="AA64" s="378"/>
      <c r="AB64" s="461" t="str">
        <f>IF('M7VC-spec'!AE42="○","★","")</f>
        <v/>
      </c>
      <c r="AC64" s="461"/>
      <c r="AD64" s="383"/>
      <c r="AE64" s="384"/>
      <c r="AF64" s="469" t="str">
        <f>IF('M7VC-spec'!AI20="×","Please check the combination availability of the code at [5] [6].","")</f>
        <v/>
      </c>
      <c r="AG64" s="470"/>
      <c r="AH64" s="470"/>
      <c r="AI64" s="470"/>
      <c r="AJ64" s="471"/>
      <c r="AK64" s="85"/>
      <c r="AL64" s="85"/>
    </row>
    <row r="65" spans="1:57" ht="22.5" customHeight="1">
      <c r="B65" s="576"/>
      <c r="C65" s="577"/>
      <c r="D65" s="577"/>
      <c r="E65" s="578"/>
      <c r="F65" s="373"/>
      <c r="G65" s="374"/>
      <c r="H65" s="377" t="s">
        <v>757</v>
      </c>
      <c r="I65" s="378"/>
      <c r="J65" s="378"/>
      <c r="K65" s="378"/>
      <c r="L65" s="378"/>
      <c r="M65" s="378"/>
      <c r="N65" s="378"/>
      <c r="O65" s="378"/>
      <c r="P65" s="378"/>
      <c r="Q65" s="378"/>
      <c r="R65" s="378"/>
      <c r="S65" s="378"/>
      <c r="T65" s="378"/>
      <c r="U65" s="378"/>
      <c r="V65" s="378"/>
      <c r="W65" s="378"/>
      <c r="X65" s="378"/>
      <c r="Y65" s="378"/>
      <c r="Z65" s="378"/>
      <c r="AA65" s="378"/>
      <c r="AB65" s="461" t="str">
        <f>IF('M7VC-spec'!AE43="○","★","")</f>
        <v/>
      </c>
      <c r="AC65" s="461"/>
      <c r="AD65" s="383"/>
      <c r="AE65" s="384"/>
      <c r="AF65" s="472"/>
      <c r="AG65" s="473"/>
      <c r="AH65" s="473"/>
      <c r="AI65" s="473"/>
      <c r="AJ65" s="474"/>
      <c r="AK65" s="85"/>
      <c r="AL65" s="85"/>
    </row>
    <row r="66" spans="1:57" s="257" customFormat="1" ht="22.5" customHeight="1">
      <c r="A66" s="85"/>
      <c r="B66" s="594" t="s">
        <v>640</v>
      </c>
      <c r="C66" s="595"/>
      <c r="D66" s="595"/>
      <c r="E66" s="596"/>
      <c r="F66" s="508">
        <v>7</v>
      </c>
      <c r="G66" s="509"/>
      <c r="H66" s="70" t="s">
        <v>191</v>
      </c>
      <c r="I66" s="72">
        <f>'M7VC-spec'!AI48</f>
        <v>160</v>
      </c>
      <c r="J66" s="99"/>
      <c r="K66" s="71" t="s">
        <v>187</v>
      </c>
      <c r="L66" s="72">
        <f>'M7VC-spec'!AI49</f>
        <v>155</v>
      </c>
      <c r="M66" s="89"/>
      <c r="N66" s="71" t="s">
        <v>188</v>
      </c>
      <c r="O66" s="72">
        <f>'M7VC-spec'!AI50</f>
        <v>150</v>
      </c>
      <c r="P66" s="89"/>
      <c r="Q66" s="71" t="s">
        <v>189</v>
      </c>
      <c r="R66" s="72">
        <f>'M7VC-spec'!AI51</f>
        <v>140</v>
      </c>
      <c r="S66" s="89"/>
      <c r="T66" s="89"/>
      <c r="U66" s="79"/>
      <c r="V66" s="89"/>
      <c r="W66" s="71" t="s">
        <v>437</v>
      </c>
      <c r="X66" s="72" t="str">
        <f>'M7VC-spec'!AF117&amp;" "&amp;"-"&amp;" "&amp;TEXT('M7VC-spec'!AE117,"0")</f>
        <v>160 - 128</v>
      </c>
      <c r="Y66" s="89"/>
      <c r="Z66" s="72"/>
      <c r="AA66" s="72"/>
      <c r="AB66" s="459"/>
      <c r="AC66" s="460"/>
      <c r="AD66" s="467" t="s">
        <v>439</v>
      </c>
      <c r="AE66" s="468"/>
      <c r="AF66" s="438"/>
      <c r="AG66" s="439"/>
      <c r="AH66" s="439"/>
      <c r="AI66" s="439"/>
      <c r="AJ66" s="440"/>
      <c r="AK66" s="85"/>
      <c r="AL66" s="85"/>
      <c r="BB66" s="87"/>
      <c r="BC66" s="87"/>
      <c r="BD66" s="87"/>
      <c r="BE66" s="85"/>
    </row>
    <row r="67" spans="1:57" s="257" customFormat="1" ht="22.5" customHeight="1">
      <c r="A67" s="85"/>
      <c r="B67" s="594" t="s">
        <v>691</v>
      </c>
      <c r="C67" s="595"/>
      <c r="D67" s="595"/>
      <c r="E67" s="596"/>
      <c r="F67" s="508">
        <v>8</v>
      </c>
      <c r="G67" s="509"/>
      <c r="H67" s="70" t="s">
        <v>191</v>
      </c>
      <c r="I67" s="72">
        <f>'M7VC-spec'!AP48</f>
        <v>96</v>
      </c>
      <c r="J67" s="99"/>
      <c r="K67" s="71" t="s">
        <v>187</v>
      </c>
      <c r="L67" s="72">
        <f>'M7VC-spec'!AP49</f>
        <v>80</v>
      </c>
      <c r="M67" s="89"/>
      <c r="N67" s="71" t="s">
        <v>188</v>
      </c>
      <c r="O67" s="72">
        <f>'M7VC-spec'!AP50</f>
        <v>60</v>
      </c>
      <c r="P67" s="89"/>
      <c r="Q67" s="71" t="s">
        <v>189</v>
      </c>
      <c r="R67" s="72">
        <f>'M7VC-spec'!AP51</f>
        <v>40</v>
      </c>
      <c r="S67" s="89"/>
      <c r="T67" s="71" t="s">
        <v>190</v>
      </c>
      <c r="U67" s="72">
        <f>'M7VC-spec'!AP52</f>
        <v>32</v>
      </c>
      <c r="V67" s="89"/>
      <c r="W67" s="71" t="s">
        <v>437</v>
      </c>
      <c r="X67" s="72" t="str">
        <f>TEXT('M7VC-spec'!AH117,"0")&amp;" "&amp;"-"&amp;" "&amp;TEXT('M7VC-spec'!AG117,"0")</f>
        <v>128 - 0</v>
      </c>
      <c r="Y67" s="89"/>
      <c r="Z67" s="72"/>
      <c r="AA67" s="72"/>
      <c r="AB67" s="459"/>
      <c r="AC67" s="460"/>
      <c r="AD67" s="467" t="s">
        <v>439</v>
      </c>
      <c r="AE67" s="468"/>
      <c r="AF67" s="438"/>
      <c r="AG67" s="439"/>
      <c r="AH67" s="439"/>
      <c r="AI67" s="439"/>
      <c r="AJ67" s="440"/>
      <c r="AK67" s="85"/>
      <c r="AL67" s="85"/>
      <c r="BB67" s="87"/>
      <c r="BC67" s="87"/>
      <c r="BD67" s="87"/>
      <c r="BE67" s="85"/>
    </row>
    <row r="68" spans="1:57" s="257" customFormat="1" ht="22.5" customHeight="1">
      <c r="A68" s="85"/>
      <c r="B68" s="573" t="s">
        <v>641</v>
      </c>
      <c r="C68" s="574"/>
      <c r="D68" s="574"/>
      <c r="E68" s="575"/>
      <c r="F68" s="371">
        <v>9</v>
      </c>
      <c r="G68" s="372"/>
      <c r="H68" s="489" t="s">
        <v>692</v>
      </c>
      <c r="I68" s="490"/>
      <c r="J68" s="490"/>
      <c r="K68" s="490"/>
      <c r="L68" s="490"/>
      <c r="M68" s="490"/>
      <c r="N68" s="490"/>
      <c r="O68" s="490"/>
      <c r="P68" s="490"/>
      <c r="Q68" s="490"/>
      <c r="R68" s="490"/>
      <c r="S68" s="490"/>
      <c r="T68" s="490"/>
      <c r="U68" s="490"/>
      <c r="V68" s="490"/>
      <c r="W68" s="490"/>
      <c r="X68" s="490"/>
      <c r="Y68" s="490"/>
      <c r="Z68" s="490"/>
      <c r="AA68" s="490"/>
      <c r="AB68" s="488"/>
      <c r="AC68" s="488"/>
      <c r="AD68" s="381">
        <v>1</v>
      </c>
      <c r="AE68" s="382"/>
      <c r="AF68" s="387"/>
      <c r="AG68" s="388"/>
      <c r="AH68" s="388"/>
      <c r="AI68" s="388"/>
      <c r="AJ68" s="462"/>
      <c r="AK68" s="85"/>
      <c r="AL68" s="85"/>
      <c r="BB68" s="87"/>
      <c r="BC68" s="87"/>
      <c r="BD68" s="87"/>
      <c r="BE68" s="85"/>
    </row>
    <row r="69" spans="1:57" s="257" customFormat="1" ht="22.5" customHeight="1">
      <c r="A69" s="85"/>
      <c r="B69" s="576"/>
      <c r="C69" s="577"/>
      <c r="D69" s="577"/>
      <c r="E69" s="578"/>
      <c r="F69" s="373"/>
      <c r="G69" s="374"/>
      <c r="H69" s="377" t="s">
        <v>834</v>
      </c>
      <c r="I69" s="378"/>
      <c r="J69" s="378"/>
      <c r="K69" s="378"/>
      <c r="L69" s="378"/>
      <c r="M69" s="378"/>
      <c r="N69" s="378"/>
      <c r="O69" s="378"/>
      <c r="P69" s="378"/>
      <c r="Q69" s="378"/>
      <c r="R69" s="378"/>
      <c r="S69" s="378"/>
      <c r="T69" s="378"/>
      <c r="U69" s="378"/>
      <c r="V69" s="378"/>
      <c r="W69" s="378"/>
      <c r="X69" s="378"/>
      <c r="Y69" s="378"/>
      <c r="Z69" s="378"/>
      <c r="AA69" s="378"/>
      <c r="AB69" s="461"/>
      <c r="AC69" s="461"/>
      <c r="AD69" s="383"/>
      <c r="AE69" s="384"/>
      <c r="AF69" s="390"/>
      <c r="AG69" s="391"/>
      <c r="AH69" s="391"/>
      <c r="AI69" s="391"/>
      <c r="AJ69" s="463"/>
      <c r="AK69" s="85"/>
      <c r="AL69" s="85"/>
      <c r="BB69" s="87"/>
      <c r="BC69" s="87"/>
      <c r="BD69" s="87"/>
      <c r="BE69" s="85"/>
    </row>
    <row r="70" spans="1:57" s="257" customFormat="1" ht="22.5" hidden="1" customHeight="1">
      <c r="A70" s="85"/>
      <c r="B70" s="579"/>
      <c r="C70" s="580"/>
      <c r="D70" s="580"/>
      <c r="E70" s="581"/>
      <c r="F70" s="375"/>
      <c r="G70" s="376"/>
      <c r="H70" s="610" t="s">
        <v>642</v>
      </c>
      <c r="I70" s="611"/>
      <c r="J70" s="611"/>
      <c r="K70" s="611"/>
      <c r="L70" s="611"/>
      <c r="M70" s="611"/>
      <c r="N70" s="611"/>
      <c r="O70" s="611"/>
      <c r="P70" s="611"/>
      <c r="Q70" s="611"/>
      <c r="R70" s="611"/>
      <c r="S70" s="611"/>
      <c r="T70" s="611"/>
      <c r="U70" s="611"/>
      <c r="V70" s="611"/>
      <c r="W70" s="611"/>
      <c r="X70" s="611"/>
      <c r="Y70" s="611"/>
      <c r="Z70" s="611"/>
      <c r="AA70" s="611"/>
      <c r="AB70" s="401"/>
      <c r="AC70" s="401"/>
      <c r="AD70" s="385"/>
      <c r="AE70" s="386"/>
      <c r="AF70" s="464"/>
      <c r="AG70" s="465"/>
      <c r="AH70" s="465"/>
      <c r="AI70" s="465"/>
      <c r="AJ70" s="466"/>
      <c r="AK70" s="85"/>
      <c r="AL70" s="85"/>
      <c r="BB70" s="87"/>
      <c r="BC70" s="87"/>
      <c r="BD70" s="87"/>
      <c r="BE70" s="85"/>
    </row>
    <row r="71" spans="1:57" s="257" customFormat="1" ht="22.5" customHeight="1">
      <c r="A71" s="85"/>
      <c r="B71" s="362" t="s">
        <v>694</v>
      </c>
      <c r="C71" s="363"/>
      <c r="D71" s="363"/>
      <c r="E71" s="364"/>
      <c r="F71" s="371">
        <v>10</v>
      </c>
      <c r="G71" s="372"/>
      <c r="H71" s="372" t="s">
        <v>6</v>
      </c>
      <c r="I71" s="395" t="s">
        <v>695</v>
      </c>
      <c r="J71" s="396"/>
      <c r="K71" s="396"/>
      <c r="L71" s="396"/>
      <c r="M71" s="397"/>
      <c r="N71" s="489" t="s">
        <v>696</v>
      </c>
      <c r="O71" s="490"/>
      <c r="P71" s="490"/>
      <c r="Q71" s="490"/>
      <c r="R71" s="490"/>
      <c r="S71" s="490"/>
      <c r="T71" s="490"/>
      <c r="U71" s="490"/>
      <c r="V71" s="490"/>
      <c r="W71" s="490"/>
      <c r="X71" s="490"/>
      <c r="Y71" s="490"/>
      <c r="Z71" s="490"/>
      <c r="AA71" s="490"/>
      <c r="AB71" s="488"/>
      <c r="AC71" s="488"/>
      <c r="AD71" s="381" t="s">
        <v>113</v>
      </c>
      <c r="AE71" s="382"/>
      <c r="AF71" s="387"/>
      <c r="AG71" s="388"/>
      <c r="AH71" s="388"/>
      <c r="AI71" s="388"/>
      <c r="AJ71" s="389"/>
      <c r="AK71" s="85"/>
      <c r="AL71" s="85"/>
      <c r="BB71" s="87"/>
      <c r="BC71" s="87"/>
      <c r="BD71" s="87"/>
      <c r="BE71" s="85"/>
    </row>
    <row r="72" spans="1:57" s="257" customFormat="1" ht="22.5" customHeight="1">
      <c r="A72" s="85"/>
      <c r="B72" s="365"/>
      <c r="C72" s="366"/>
      <c r="D72" s="366"/>
      <c r="E72" s="367"/>
      <c r="F72" s="373"/>
      <c r="G72" s="374"/>
      <c r="H72" s="374"/>
      <c r="I72" s="398"/>
      <c r="J72" s="399"/>
      <c r="K72" s="399"/>
      <c r="L72" s="399"/>
      <c r="M72" s="400"/>
      <c r="N72" s="379" t="s">
        <v>697</v>
      </c>
      <c r="O72" s="380"/>
      <c r="P72" s="380"/>
      <c r="Q72" s="380"/>
      <c r="R72" s="380"/>
      <c r="S72" s="380"/>
      <c r="T72" s="380"/>
      <c r="U72" s="380"/>
      <c r="V72" s="380"/>
      <c r="W72" s="380"/>
      <c r="X72" s="380"/>
      <c r="Y72" s="380"/>
      <c r="Z72" s="380"/>
      <c r="AA72" s="380"/>
      <c r="AB72" s="401"/>
      <c r="AC72" s="401"/>
      <c r="AD72" s="383"/>
      <c r="AE72" s="384"/>
      <c r="AF72" s="390"/>
      <c r="AG72" s="391"/>
      <c r="AH72" s="391"/>
      <c r="AI72" s="391"/>
      <c r="AJ72" s="392"/>
      <c r="AK72" s="85"/>
      <c r="AL72" s="85"/>
      <c r="BB72" s="87"/>
      <c r="BC72" s="87"/>
      <c r="BD72" s="87"/>
      <c r="BE72" s="85"/>
    </row>
    <row r="73" spans="1:57" s="257" customFormat="1" ht="22.5" customHeight="1">
      <c r="A73" s="85"/>
      <c r="B73" s="365"/>
      <c r="C73" s="366"/>
      <c r="D73" s="366"/>
      <c r="E73" s="367"/>
      <c r="F73" s="373"/>
      <c r="G73" s="374"/>
      <c r="H73" s="393" t="s">
        <v>176</v>
      </c>
      <c r="I73" s="395" t="s">
        <v>698</v>
      </c>
      <c r="J73" s="396"/>
      <c r="K73" s="396"/>
      <c r="L73" s="396"/>
      <c r="M73" s="397"/>
      <c r="N73" s="489" t="s">
        <v>699</v>
      </c>
      <c r="O73" s="490"/>
      <c r="P73" s="490"/>
      <c r="Q73" s="490"/>
      <c r="R73" s="490"/>
      <c r="S73" s="490"/>
      <c r="T73" s="490"/>
      <c r="U73" s="490"/>
      <c r="V73" s="490"/>
      <c r="W73" s="490"/>
      <c r="X73" s="490"/>
      <c r="Y73" s="490"/>
      <c r="Z73" s="490"/>
      <c r="AA73" s="490"/>
      <c r="AB73" s="488"/>
      <c r="AC73" s="566"/>
      <c r="AD73" s="383"/>
      <c r="AE73" s="384"/>
      <c r="AF73" s="390"/>
      <c r="AG73" s="391"/>
      <c r="AH73" s="391"/>
      <c r="AI73" s="391"/>
      <c r="AJ73" s="392"/>
      <c r="AK73" s="85"/>
      <c r="AL73" s="85"/>
      <c r="BB73" s="87"/>
      <c r="BC73" s="87"/>
      <c r="BD73" s="87"/>
      <c r="BE73" s="85"/>
    </row>
    <row r="74" spans="1:57" s="287" customFormat="1" ht="22.5" customHeight="1">
      <c r="A74" s="85"/>
      <c r="B74" s="365"/>
      <c r="C74" s="366"/>
      <c r="D74" s="366"/>
      <c r="E74" s="367"/>
      <c r="F74" s="373"/>
      <c r="G74" s="374"/>
      <c r="H74" s="394"/>
      <c r="I74" s="398"/>
      <c r="J74" s="399"/>
      <c r="K74" s="399"/>
      <c r="L74" s="399"/>
      <c r="M74" s="400"/>
      <c r="N74" s="668" t="s">
        <v>785</v>
      </c>
      <c r="O74" s="669"/>
      <c r="P74" s="669"/>
      <c r="Q74" s="669"/>
      <c r="R74" s="669"/>
      <c r="S74" s="669"/>
      <c r="T74" s="669"/>
      <c r="U74" s="669"/>
      <c r="V74" s="669"/>
      <c r="W74" s="669"/>
      <c r="X74" s="669"/>
      <c r="Y74" s="669"/>
      <c r="Z74" s="669"/>
      <c r="AA74" s="669"/>
      <c r="AB74" s="670"/>
      <c r="AC74" s="671"/>
      <c r="AD74" s="383"/>
      <c r="AE74" s="384"/>
      <c r="AF74" s="390"/>
      <c r="AG74" s="391"/>
      <c r="AH74" s="391"/>
      <c r="AI74" s="391"/>
      <c r="AJ74" s="392"/>
      <c r="AK74" s="85"/>
      <c r="AL74" s="85"/>
      <c r="BB74" s="87"/>
      <c r="BC74" s="87"/>
      <c r="BD74" s="87"/>
      <c r="BE74" s="85"/>
    </row>
    <row r="75" spans="1:57" s="257" customFormat="1" ht="22.5" customHeight="1">
      <c r="A75" s="85"/>
      <c r="B75" s="365"/>
      <c r="C75" s="366"/>
      <c r="D75" s="366"/>
      <c r="E75" s="367"/>
      <c r="F75" s="373"/>
      <c r="G75" s="374"/>
      <c r="H75" s="372" t="s">
        <v>68</v>
      </c>
      <c r="I75" s="395" t="s">
        <v>70</v>
      </c>
      <c r="J75" s="396"/>
      <c r="K75" s="396"/>
      <c r="L75" s="396"/>
      <c r="M75" s="397"/>
      <c r="N75" s="489" t="s">
        <v>700</v>
      </c>
      <c r="O75" s="490"/>
      <c r="P75" s="490"/>
      <c r="Q75" s="490"/>
      <c r="R75" s="490"/>
      <c r="S75" s="490"/>
      <c r="T75" s="490"/>
      <c r="U75" s="490"/>
      <c r="V75" s="490"/>
      <c r="W75" s="490"/>
      <c r="X75" s="490"/>
      <c r="Y75" s="490"/>
      <c r="Z75" s="490"/>
      <c r="AA75" s="490"/>
      <c r="AB75" s="488"/>
      <c r="AC75" s="488"/>
      <c r="AD75" s="383"/>
      <c r="AE75" s="384"/>
      <c r="AF75" s="390"/>
      <c r="AG75" s="391"/>
      <c r="AH75" s="391"/>
      <c r="AI75" s="391"/>
      <c r="AJ75" s="392"/>
      <c r="AK75" s="85"/>
      <c r="AL75" s="85"/>
      <c r="BB75" s="87"/>
      <c r="BC75" s="87"/>
      <c r="BD75" s="87"/>
      <c r="BE75" s="85"/>
    </row>
    <row r="76" spans="1:57" s="257" customFormat="1" ht="22.5" customHeight="1">
      <c r="A76" s="85"/>
      <c r="B76" s="365"/>
      <c r="C76" s="366"/>
      <c r="D76" s="366"/>
      <c r="E76" s="367"/>
      <c r="F76" s="373"/>
      <c r="G76" s="374"/>
      <c r="H76" s="374"/>
      <c r="I76" s="567"/>
      <c r="J76" s="568"/>
      <c r="K76" s="568"/>
      <c r="L76" s="568"/>
      <c r="M76" s="569"/>
      <c r="N76" s="377" t="s">
        <v>701</v>
      </c>
      <c r="O76" s="378"/>
      <c r="P76" s="378"/>
      <c r="Q76" s="378"/>
      <c r="R76" s="378"/>
      <c r="S76" s="378"/>
      <c r="T76" s="378"/>
      <c r="U76" s="378"/>
      <c r="V76" s="378"/>
      <c r="W76" s="378"/>
      <c r="X76" s="378"/>
      <c r="Y76" s="378"/>
      <c r="Z76" s="378"/>
      <c r="AA76" s="378"/>
      <c r="AB76" s="461"/>
      <c r="AC76" s="461"/>
      <c r="AD76" s="383"/>
      <c r="AE76" s="384"/>
      <c r="AF76" s="390"/>
      <c r="AG76" s="391"/>
      <c r="AH76" s="391"/>
      <c r="AI76" s="391"/>
      <c r="AJ76" s="392"/>
      <c r="AK76" s="85"/>
      <c r="AL76" s="85"/>
      <c r="BB76" s="87"/>
      <c r="BC76" s="87"/>
      <c r="BD76" s="87"/>
      <c r="BE76" s="85"/>
    </row>
    <row r="77" spans="1:57" s="257" customFormat="1" ht="22.5" customHeight="1">
      <c r="A77" s="85"/>
      <c r="B77" s="365"/>
      <c r="C77" s="366"/>
      <c r="D77" s="366"/>
      <c r="E77" s="367"/>
      <c r="F77" s="373"/>
      <c r="G77" s="374"/>
      <c r="H77" s="374"/>
      <c r="I77" s="567"/>
      <c r="J77" s="568"/>
      <c r="K77" s="568"/>
      <c r="L77" s="568"/>
      <c r="M77" s="569"/>
      <c r="N77" s="377" t="s">
        <v>702</v>
      </c>
      <c r="O77" s="378"/>
      <c r="P77" s="378"/>
      <c r="Q77" s="378"/>
      <c r="R77" s="378"/>
      <c r="S77" s="378"/>
      <c r="T77" s="378"/>
      <c r="U77" s="378"/>
      <c r="V77" s="378"/>
      <c r="W77" s="378"/>
      <c r="X77" s="378"/>
      <c r="Y77" s="378"/>
      <c r="Z77" s="378"/>
      <c r="AA77" s="378"/>
      <c r="AB77" s="461"/>
      <c r="AC77" s="461"/>
      <c r="AD77" s="383"/>
      <c r="AE77" s="384"/>
      <c r="AF77" s="390"/>
      <c r="AG77" s="391"/>
      <c r="AH77" s="391"/>
      <c r="AI77" s="391"/>
      <c r="AJ77" s="392"/>
      <c r="AK77" s="85"/>
      <c r="AL77" s="85"/>
      <c r="BB77" s="87"/>
      <c r="BC77" s="87"/>
      <c r="BD77" s="87"/>
      <c r="BE77" s="85"/>
    </row>
    <row r="78" spans="1:57" s="257" customFormat="1" ht="22.5" customHeight="1">
      <c r="A78" s="85"/>
      <c r="B78" s="365"/>
      <c r="C78" s="366"/>
      <c r="D78" s="366"/>
      <c r="E78" s="367"/>
      <c r="F78" s="373"/>
      <c r="G78" s="374"/>
      <c r="H78" s="376"/>
      <c r="I78" s="398"/>
      <c r="J78" s="399"/>
      <c r="K78" s="399"/>
      <c r="L78" s="399"/>
      <c r="M78" s="400"/>
      <c r="N78" s="379" t="s">
        <v>703</v>
      </c>
      <c r="O78" s="380"/>
      <c r="P78" s="380"/>
      <c r="Q78" s="380"/>
      <c r="R78" s="380"/>
      <c r="S78" s="380"/>
      <c r="T78" s="380"/>
      <c r="U78" s="380"/>
      <c r="V78" s="380"/>
      <c r="W78" s="380"/>
      <c r="X78" s="380"/>
      <c r="Y78" s="380"/>
      <c r="Z78" s="380"/>
      <c r="AA78" s="380"/>
      <c r="AB78" s="401"/>
      <c r="AC78" s="401"/>
      <c r="AD78" s="383"/>
      <c r="AE78" s="384"/>
      <c r="AF78" s="390"/>
      <c r="AG78" s="391"/>
      <c r="AH78" s="391"/>
      <c r="AI78" s="391"/>
      <c r="AJ78" s="392"/>
      <c r="AK78" s="85"/>
      <c r="AL78" s="85"/>
      <c r="BB78" s="87"/>
      <c r="BC78" s="87"/>
      <c r="BD78" s="87"/>
      <c r="BE78" s="85"/>
    </row>
    <row r="79" spans="1:57" s="257" customFormat="1" ht="22.5" customHeight="1">
      <c r="A79" s="85"/>
      <c r="B79" s="365"/>
      <c r="C79" s="366"/>
      <c r="D79" s="366"/>
      <c r="E79" s="367"/>
      <c r="F79" s="373"/>
      <c r="G79" s="374"/>
      <c r="H79" s="372" t="s">
        <v>7</v>
      </c>
      <c r="I79" s="395" t="s">
        <v>704</v>
      </c>
      <c r="J79" s="396"/>
      <c r="K79" s="396"/>
      <c r="L79" s="396"/>
      <c r="M79" s="397"/>
      <c r="N79" s="489" t="s">
        <v>705</v>
      </c>
      <c r="O79" s="490"/>
      <c r="P79" s="490"/>
      <c r="Q79" s="490"/>
      <c r="R79" s="490"/>
      <c r="S79" s="490"/>
      <c r="T79" s="490"/>
      <c r="U79" s="490"/>
      <c r="V79" s="490"/>
      <c r="W79" s="490"/>
      <c r="X79" s="490"/>
      <c r="Y79" s="490"/>
      <c r="Z79" s="490"/>
      <c r="AA79" s="490"/>
      <c r="AB79" s="488"/>
      <c r="AC79" s="488"/>
      <c r="AD79" s="383"/>
      <c r="AE79" s="384"/>
      <c r="AF79" s="390"/>
      <c r="AG79" s="391"/>
      <c r="AH79" s="391"/>
      <c r="AI79" s="391"/>
      <c r="AJ79" s="392"/>
      <c r="AK79" s="85"/>
      <c r="AL79" s="85"/>
      <c r="BB79" s="87"/>
      <c r="BC79" s="87"/>
      <c r="BD79" s="87"/>
      <c r="BE79" s="85"/>
    </row>
    <row r="80" spans="1:57" s="257" customFormat="1" ht="22.5" customHeight="1">
      <c r="A80" s="85"/>
      <c r="B80" s="365"/>
      <c r="C80" s="366"/>
      <c r="D80" s="366"/>
      <c r="E80" s="367"/>
      <c r="F80" s="373"/>
      <c r="G80" s="374"/>
      <c r="H80" s="374"/>
      <c r="I80" s="567"/>
      <c r="J80" s="568"/>
      <c r="K80" s="568"/>
      <c r="L80" s="568"/>
      <c r="M80" s="569"/>
      <c r="N80" s="377" t="s">
        <v>706</v>
      </c>
      <c r="O80" s="378"/>
      <c r="P80" s="378"/>
      <c r="Q80" s="378"/>
      <c r="R80" s="378"/>
      <c r="S80" s="378"/>
      <c r="T80" s="378"/>
      <c r="U80" s="378"/>
      <c r="V80" s="378"/>
      <c r="W80" s="378"/>
      <c r="X80" s="378"/>
      <c r="Y80" s="378"/>
      <c r="Z80" s="378"/>
      <c r="AA80" s="378"/>
      <c r="AB80" s="461"/>
      <c r="AC80" s="461"/>
      <c r="AD80" s="383"/>
      <c r="AE80" s="384"/>
      <c r="AF80" s="390"/>
      <c r="AG80" s="391"/>
      <c r="AH80" s="391"/>
      <c r="AI80" s="391"/>
      <c r="AJ80" s="392"/>
      <c r="AK80" s="85"/>
      <c r="AL80" s="85"/>
      <c r="BB80" s="87"/>
      <c r="BC80" s="87"/>
      <c r="BD80" s="87"/>
      <c r="BE80" s="85"/>
    </row>
    <row r="81" spans="1:57" s="257" customFormat="1" ht="22.5" customHeight="1">
      <c r="A81" s="85"/>
      <c r="B81" s="365"/>
      <c r="C81" s="366"/>
      <c r="D81" s="366"/>
      <c r="E81" s="367"/>
      <c r="F81" s="373"/>
      <c r="G81" s="374"/>
      <c r="H81" s="374"/>
      <c r="I81" s="567"/>
      <c r="J81" s="568"/>
      <c r="K81" s="568"/>
      <c r="L81" s="568"/>
      <c r="M81" s="569"/>
      <c r="N81" s="377" t="s">
        <v>707</v>
      </c>
      <c r="O81" s="378"/>
      <c r="P81" s="378"/>
      <c r="Q81" s="378"/>
      <c r="R81" s="378"/>
      <c r="S81" s="378"/>
      <c r="T81" s="378"/>
      <c r="U81" s="378"/>
      <c r="V81" s="378"/>
      <c r="W81" s="378"/>
      <c r="X81" s="378"/>
      <c r="Y81" s="378"/>
      <c r="Z81" s="378"/>
      <c r="AA81" s="378"/>
      <c r="AB81" s="461"/>
      <c r="AC81" s="461"/>
      <c r="AD81" s="383"/>
      <c r="AE81" s="384"/>
      <c r="AF81" s="390"/>
      <c r="AG81" s="391"/>
      <c r="AH81" s="391"/>
      <c r="AI81" s="391"/>
      <c r="AJ81" s="392"/>
      <c r="AK81" s="85"/>
      <c r="AL81" s="85"/>
      <c r="BB81" s="87"/>
      <c r="BC81" s="87"/>
      <c r="BD81" s="87"/>
      <c r="BE81" s="85"/>
    </row>
    <row r="82" spans="1:57" s="257" customFormat="1" ht="22.5" customHeight="1">
      <c r="A82" s="85"/>
      <c r="B82" s="365"/>
      <c r="C82" s="366"/>
      <c r="D82" s="366"/>
      <c r="E82" s="367"/>
      <c r="F82" s="373"/>
      <c r="G82" s="374"/>
      <c r="H82" s="376"/>
      <c r="I82" s="398"/>
      <c r="J82" s="399"/>
      <c r="K82" s="399"/>
      <c r="L82" s="399"/>
      <c r="M82" s="400"/>
      <c r="N82" s="379" t="s">
        <v>708</v>
      </c>
      <c r="O82" s="380"/>
      <c r="P82" s="380"/>
      <c r="Q82" s="380"/>
      <c r="R82" s="380"/>
      <c r="S82" s="380"/>
      <c r="T82" s="380"/>
      <c r="U82" s="380"/>
      <c r="V82" s="380"/>
      <c r="W82" s="380"/>
      <c r="X82" s="380"/>
      <c r="Y82" s="380"/>
      <c r="Z82" s="380"/>
      <c r="AA82" s="380"/>
      <c r="AB82" s="401"/>
      <c r="AC82" s="401"/>
      <c r="AD82" s="383"/>
      <c r="AE82" s="384"/>
      <c r="AF82" s="390"/>
      <c r="AG82" s="391"/>
      <c r="AH82" s="391"/>
      <c r="AI82" s="391"/>
      <c r="AJ82" s="392"/>
      <c r="AK82" s="85"/>
      <c r="AL82" s="85"/>
      <c r="BB82" s="87"/>
      <c r="BC82" s="87"/>
      <c r="BD82" s="87"/>
      <c r="BE82" s="85"/>
    </row>
    <row r="83" spans="1:57" s="257" customFormat="1" ht="22.5" customHeight="1">
      <c r="A83" s="85"/>
      <c r="B83" s="365"/>
      <c r="C83" s="366"/>
      <c r="D83" s="366"/>
      <c r="E83" s="367"/>
      <c r="F83" s="373"/>
      <c r="G83" s="374"/>
      <c r="H83" s="372" t="s">
        <v>8</v>
      </c>
      <c r="I83" s="395" t="s">
        <v>709</v>
      </c>
      <c r="J83" s="396"/>
      <c r="K83" s="396"/>
      <c r="L83" s="396"/>
      <c r="M83" s="397"/>
      <c r="N83" s="489" t="s">
        <v>710</v>
      </c>
      <c r="O83" s="490"/>
      <c r="P83" s="490"/>
      <c r="Q83" s="490"/>
      <c r="R83" s="490"/>
      <c r="S83" s="490"/>
      <c r="T83" s="490"/>
      <c r="U83" s="490"/>
      <c r="V83" s="490"/>
      <c r="W83" s="490"/>
      <c r="X83" s="490"/>
      <c r="Y83" s="490"/>
      <c r="Z83" s="490"/>
      <c r="AA83" s="490"/>
      <c r="AB83" s="488"/>
      <c r="AC83" s="488"/>
      <c r="AD83" s="383"/>
      <c r="AE83" s="384"/>
      <c r="AF83" s="390"/>
      <c r="AG83" s="391"/>
      <c r="AH83" s="391"/>
      <c r="AI83" s="391"/>
      <c r="AJ83" s="392"/>
      <c r="AK83" s="85"/>
      <c r="AL83" s="85"/>
      <c r="BB83" s="87"/>
      <c r="BC83" s="87"/>
      <c r="BD83" s="87"/>
      <c r="BE83" s="85"/>
    </row>
    <row r="84" spans="1:57" s="257" customFormat="1" ht="22.5" customHeight="1">
      <c r="A84" s="85"/>
      <c r="B84" s="365"/>
      <c r="C84" s="366"/>
      <c r="D84" s="366"/>
      <c r="E84" s="367"/>
      <c r="F84" s="373"/>
      <c r="G84" s="374"/>
      <c r="H84" s="374"/>
      <c r="I84" s="567"/>
      <c r="J84" s="568"/>
      <c r="K84" s="568"/>
      <c r="L84" s="568"/>
      <c r="M84" s="569"/>
      <c r="N84" s="377" t="s">
        <v>711</v>
      </c>
      <c r="O84" s="378"/>
      <c r="P84" s="378"/>
      <c r="Q84" s="378"/>
      <c r="R84" s="378"/>
      <c r="S84" s="378"/>
      <c r="T84" s="378"/>
      <c r="U84" s="378"/>
      <c r="V84" s="378"/>
      <c r="W84" s="378"/>
      <c r="X84" s="378"/>
      <c r="Y84" s="378"/>
      <c r="Z84" s="378"/>
      <c r="AA84" s="378"/>
      <c r="AB84" s="461"/>
      <c r="AC84" s="461"/>
      <c r="AD84" s="383"/>
      <c r="AE84" s="384"/>
      <c r="AF84" s="390"/>
      <c r="AG84" s="391"/>
      <c r="AH84" s="391"/>
      <c r="AI84" s="391"/>
      <c r="AJ84" s="392"/>
      <c r="AK84" s="85"/>
      <c r="AL84" s="85"/>
      <c r="BB84" s="87"/>
      <c r="BC84" s="87"/>
      <c r="BD84" s="87"/>
      <c r="BE84" s="85"/>
    </row>
    <row r="85" spans="1:57" s="257" customFormat="1" ht="22.5" customHeight="1">
      <c r="A85" s="85"/>
      <c r="B85" s="368"/>
      <c r="C85" s="369"/>
      <c r="D85" s="369"/>
      <c r="E85" s="370"/>
      <c r="F85" s="375"/>
      <c r="G85" s="376"/>
      <c r="H85" s="376"/>
      <c r="I85" s="398"/>
      <c r="J85" s="399"/>
      <c r="K85" s="399"/>
      <c r="L85" s="399"/>
      <c r="M85" s="400"/>
      <c r="N85" s="379" t="s">
        <v>712</v>
      </c>
      <c r="O85" s="380"/>
      <c r="P85" s="380"/>
      <c r="Q85" s="380"/>
      <c r="R85" s="380"/>
      <c r="S85" s="380"/>
      <c r="T85" s="380"/>
      <c r="U85" s="380"/>
      <c r="V85" s="380"/>
      <c r="W85" s="380"/>
      <c r="X85" s="380"/>
      <c r="Y85" s="380"/>
      <c r="Z85" s="380"/>
      <c r="AA85" s="380"/>
      <c r="AB85" s="401"/>
      <c r="AC85" s="401"/>
      <c r="AD85" s="385"/>
      <c r="AE85" s="386"/>
      <c r="AF85" s="390"/>
      <c r="AG85" s="391"/>
      <c r="AH85" s="391"/>
      <c r="AI85" s="391"/>
      <c r="AJ85" s="392"/>
      <c r="AK85" s="85"/>
      <c r="AL85" s="85"/>
      <c r="BB85" s="87"/>
      <c r="BC85" s="87"/>
      <c r="BD85" s="87"/>
      <c r="BE85" s="85"/>
    </row>
    <row r="86" spans="1:57" s="257" customFormat="1" ht="22.5" customHeight="1">
      <c r="A86" s="85"/>
      <c r="B86" s="362" t="s">
        <v>713</v>
      </c>
      <c r="C86" s="363"/>
      <c r="D86" s="363"/>
      <c r="E86" s="364"/>
      <c r="F86" s="371">
        <v>11</v>
      </c>
      <c r="G86" s="372"/>
      <c r="H86" s="489" t="s">
        <v>714</v>
      </c>
      <c r="I86" s="490"/>
      <c r="J86" s="490"/>
      <c r="K86" s="490"/>
      <c r="L86" s="490"/>
      <c r="M86" s="490"/>
      <c r="N86" s="490"/>
      <c r="O86" s="490"/>
      <c r="P86" s="490"/>
      <c r="Q86" s="490"/>
      <c r="R86" s="490"/>
      <c r="S86" s="490"/>
      <c r="T86" s="490"/>
      <c r="U86" s="490"/>
      <c r="V86" s="490"/>
      <c r="W86" s="490"/>
      <c r="X86" s="490"/>
      <c r="Y86" s="490"/>
      <c r="Z86" s="490"/>
      <c r="AA86" s="490"/>
      <c r="AB86" s="488"/>
      <c r="AC86" s="488"/>
      <c r="AD86" s="381" t="s">
        <v>758</v>
      </c>
      <c r="AE86" s="382"/>
      <c r="AF86" s="390"/>
      <c r="AG86" s="391"/>
      <c r="AH86" s="391"/>
      <c r="AI86" s="391"/>
      <c r="AJ86" s="392"/>
      <c r="AK86" s="85"/>
      <c r="AL86" s="85"/>
      <c r="BB86" s="87"/>
      <c r="BC86" s="87"/>
      <c r="BD86" s="87"/>
      <c r="BE86" s="85"/>
    </row>
    <row r="87" spans="1:57" s="257" customFormat="1" ht="22.5" customHeight="1">
      <c r="A87" s="85"/>
      <c r="B87" s="365"/>
      <c r="C87" s="366"/>
      <c r="D87" s="366"/>
      <c r="E87" s="367"/>
      <c r="F87" s="373"/>
      <c r="G87" s="374"/>
      <c r="H87" s="377" t="s">
        <v>715</v>
      </c>
      <c r="I87" s="378"/>
      <c r="J87" s="378"/>
      <c r="K87" s="378"/>
      <c r="L87" s="378"/>
      <c r="M87" s="378"/>
      <c r="N87" s="378"/>
      <c r="O87" s="378"/>
      <c r="P87" s="378"/>
      <c r="Q87" s="378"/>
      <c r="R87" s="378"/>
      <c r="S87" s="378"/>
      <c r="T87" s="378"/>
      <c r="U87" s="378"/>
      <c r="V87" s="378"/>
      <c r="W87" s="378"/>
      <c r="X87" s="378"/>
      <c r="Y87" s="378"/>
      <c r="Z87" s="378"/>
      <c r="AA87" s="378"/>
      <c r="AB87" s="453"/>
      <c r="AC87" s="453"/>
      <c r="AD87" s="383"/>
      <c r="AE87" s="384"/>
      <c r="AF87" s="390"/>
      <c r="AG87" s="391"/>
      <c r="AH87" s="391"/>
      <c r="AI87" s="391"/>
      <c r="AJ87" s="392"/>
      <c r="AK87" s="85"/>
      <c r="AL87" s="85"/>
      <c r="BB87" s="87"/>
      <c r="BC87" s="87"/>
      <c r="BD87" s="87"/>
      <c r="BE87" s="85"/>
    </row>
    <row r="88" spans="1:57" s="257" customFormat="1" ht="22.5" customHeight="1">
      <c r="A88" s="85"/>
      <c r="B88" s="365"/>
      <c r="C88" s="366"/>
      <c r="D88" s="366"/>
      <c r="E88" s="367"/>
      <c r="F88" s="373"/>
      <c r="G88" s="374"/>
      <c r="H88" s="377" t="s">
        <v>716</v>
      </c>
      <c r="I88" s="378"/>
      <c r="J88" s="378"/>
      <c r="K88" s="378"/>
      <c r="L88" s="378"/>
      <c r="M88" s="378"/>
      <c r="N88" s="378"/>
      <c r="O88" s="378"/>
      <c r="P88" s="378"/>
      <c r="Q88" s="378"/>
      <c r="R88" s="378"/>
      <c r="S88" s="378"/>
      <c r="T88" s="378"/>
      <c r="U88" s="378"/>
      <c r="V88" s="378"/>
      <c r="W88" s="378"/>
      <c r="X88" s="378"/>
      <c r="Y88" s="378"/>
      <c r="Z88" s="378"/>
      <c r="AA88" s="378"/>
      <c r="AB88" s="461"/>
      <c r="AC88" s="461"/>
      <c r="AD88" s="383"/>
      <c r="AE88" s="384"/>
      <c r="AF88" s="390"/>
      <c r="AG88" s="391"/>
      <c r="AH88" s="391"/>
      <c r="AI88" s="391"/>
      <c r="AJ88" s="392"/>
      <c r="AK88" s="85"/>
      <c r="AL88" s="85"/>
      <c r="BB88" s="87"/>
      <c r="BC88" s="87"/>
      <c r="BD88" s="87"/>
      <c r="BE88" s="85"/>
    </row>
    <row r="89" spans="1:57" s="257" customFormat="1" ht="22.5" customHeight="1">
      <c r="A89" s="85"/>
      <c r="B89" s="365"/>
      <c r="C89" s="366"/>
      <c r="D89" s="366"/>
      <c r="E89" s="367"/>
      <c r="F89" s="373"/>
      <c r="G89" s="374"/>
      <c r="H89" s="377" t="s">
        <v>717</v>
      </c>
      <c r="I89" s="378"/>
      <c r="J89" s="378"/>
      <c r="K89" s="378"/>
      <c r="L89" s="378"/>
      <c r="M89" s="378"/>
      <c r="N89" s="378"/>
      <c r="O89" s="378"/>
      <c r="P89" s="378"/>
      <c r="Q89" s="378"/>
      <c r="R89" s="378"/>
      <c r="S89" s="378"/>
      <c r="T89" s="378"/>
      <c r="U89" s="378"/>
      <c r="V89" s="378"/>
      <c r="W89" s="378"/>
      <c r="X89" s="378"/>
      <c r="Y89" s="378"/>
      <c r="Z89" s="378"/>
      <c r="AA89" s="378"/>
      <c r="AB89" s="461"/>
      <c r="AC89" s="523"/>
      <c r="AD89" s="383"/>
      <c r="AE89" s="384"/>
      <c r="AF89" s="390"/>
      <c r="AG89" s="391"/>
      <c r="AH89" s="391"/>
      <c r="AI89" s="391"/>
      <c r="AJ89" s="392"/>
      <c r="AK89" s="85"/>
      <c r="AL89" s="85"/>
      <c r="BB89" s="87"/>
      <c r="BC89" s="87"/>
      <c r="BD89" s="87"/>
      <c r="BE89" s="85"/>
    </row>
    <row r="90" spans="1:57" s="287" customFormat="1" ht="22.5" customHeight="1">
      <c r="A90" s="85"/>
      <c r="B90" s="365"/>
      <c r="C90" s="366"/>
      <c r="D90" s="366"/>
      <c r="E90" s="367"/>
      <c r="F90" s="373"/>
      <c r="G90" s="374"/>
      <c r="H90" s="666" t="s">
        <v>828</v>
      </c>
      <c r="I90" s="446"/>
      <c r="J90" s="446"/>
      <c r="K90" s="446"/>
      <c r="L90" s="446"/>
      <c r="M90" s="446"/>
      <c r="N90" s="446"/>
      <c r="O90" s="446"/>
      <c r="P90" s="446"/>
      <c r="Q90" s="446"/>
      <c r="R90" s="446"/>
      <c r="S90" s="446"/>
      <c r="T90" s="446"/>
      <c r="U90" s="446"/>
      <c r="V90" s="446"/>
      <c r="W90" s="446"/>
      <c r="X90" s="446"/>
      <c r="Y90" s="446"/>
      <c r="Z90" s="446"/>
      <c r="AA90" s="446"/>
      <c r="AB90" s="461"/>
      <c r="AC90" s="523"/>
      <c r="AD90" s="383"/>
      <c r="AE90" s="384"/>
      <c r="AF90" s="469" t="str">
        <f>IF('M7VC-spec'!AE64="×","Please check the combination availability of code at [10] [11].","")</f>
        <v/>
      </c>
      <c r="AG90" s="470"/>
      <c r="AH90" s="470"/>
      <c r="AI90" s="470"/>
      <c r="AJ90" s="471"/>
      <c r="AK90" s="85"/>
      <c r="AL90" s="85"/>
      <c r="BB90" s="87"/>
      <c r="BC90" s="87"/>
      <c r="BD90" s="87"/>
      <c r="BE90" s="85"/>
    </row>
    <row r="91" spans="1:57" s="287" customFormat="1" ht="22.5" customHeight="1">
      <c r="A91" s="85"/>
      <c r="B91" s="368"/>
      <c r="C91" s="369"/>
      <c r="D91" s="369"/>
      <c r="E91" s="370"/>
      <c r="F91" s="375"/>
      <c r="G91" s="376"/>
      <c r="H91" s="379" t="s">
        <v>829</v>
      </c>
      <c r="I91" s="380"/>
      <c r="J91" s="380"/>
      <c r="K91" s="380"/>
      <c r="L91" s="380"/>
      <c r="M91" s="380"/>
      <c r="N91" s="380"/>
      <c r="O91" s="380"/>
      <c r="P91" s="380"/>
      <c r="Q91" s="380"/>
      <c r="R91" s="380"/>
      <c r="S91" s="380"/>
      <c r="T91" s="380"/>
      <c r="U91" s="380"/>
      <c r="V91" s="380"/>
      <c r="W91" s="380"/>
      <c r="X91" s="380"/>
      <c r="Y91" s="380"/>
      <c r="Z91" s="380"/>
      <c r="AA91" s="380"/>
      <c r="AB91" s="401"/>
      <c r="AC91" s="402"/>
      <c r="AD91" s="385"/>
      <c r="AE91" s="386"/>
      <c r="AF91" s="472"/>
      <c r="AG91" s="473"/>
      <c r="AH91" s="473"/>
      <c r="AI91" s="473"/>
      <c r="AJ91" s="474"/>
      <c r="AK91" s="85"/>
      <c r="AL91" s="85"/>
      <c r="BB91" s="87"/>
      <c r="BC91" s="87"/>
      <c r="BD91" s="87"/>
      <c r="BE91" s="85"/>
    </row>
    <row r="92" spans="1:57" s="257" customFormat="1" ht="22.5" customHeight="1">
      <c r="A92" s="85"/>
      <c r="B92" s="573" t="s">
        <v>718</v>
      </c>
      <c r="C92" s="574"/>
      <c r="D92" s="574"/>
      <c r="E92" s="575"/>
      <c r="F92" s="371">
        <v>12</v>
      </c>
      <c r="G92" s="372"/>
      <c r="H92" s="403" t="s">
        <v>729</v>
      </c>
      <c r="I92" s="404"/>
      <c r="J92" s="404"/>
      <c r="K92" s="404"/>
      <c r="L92" s="405"/>
      <c r="M92" s="492" t="s">
        <v>733</v>
      </c>
      <c r="N92" s="404"/>
      <c r="O92" s="404"/>
      <c r="P92" s="404"/>
      <c r="Q92" s="405"/>
      <c r="R92" s="492" t="s">
        <v>736</v>
      </c>
      <c r="S92" s="404"/>
      <c r="T92" s="404"/>
      <c r="U92" s="404"/>
      <c r="V92" s="404"/>
      <c r="W92" s="404"/>
      <c r="X92" s="404"/>
      <c r="Y92" s="404"/>
      <c r="Z92" s="404"/>
      <c r="AA92" s="404"/>
      <c r="AB92" s="404"/>
      <c r="AC92" s="667"/>
      <c r="AD92" s="381" t="s">
        <v>758</v>
      </c>
      <c r="AE92" s="382"/>
      <c r="AF92" s="475"/>
      <c r="AG92" s="476"/>
      <c r="AH92" s="476"/>
      <c r="AI92" s="476"/>
      <c r="AJ92" s="477"/>
      <c r="AK92" s="85"/>
      <c r="AL92" s="85"/>
      <c r="BB92" s="87"/>
      <c r="BC92" s="87"/>
      <c r="BD92" s="87"/>
      <c r="BE92" s="85"/>
    </row>
    <row r="93" spans="1:57" s="257" customFormat="1" ht="22.5" customHeight="1">
      <c r="A93" s="85"/>
      <c r="B93" s="576"/>
      <c r="C93" s="577"/>
      <c r="D93" s="577"/>
      <c r="E93" s="578"/>
      <c r="F93" s="373"/>
      <c r="G93" s="374"/>
      <c r="H93" s="493" t="s">
        <v>730</v>
      </c>
      <c r="I93" s="494"/>
      <c r="J93" s="494"/>
      <c r="K93" s="494"/>
      <c r="L93" s="495"/>
      <c r="M93" s="443" t="s">
        <v>734</v>
      </c>
      <c r="N93" s="444"/>
      <c r="O93" s="444"/>
      <c r="P93" s="444"/>
      <c r="Q93" s="506"/>
      <c r="R93" s="507" t="s">
        <v>727</v>
      </c>
      <c r="S93" s="507"/>
      <c r="T93" s="507"/>
      <c r="U93" s="507"/>
      <c r="V93" s="507"/>
      <c r="W93" s="507"/>
      <c r="X93" s="507"/>
      <c r="Y93" s="507"/>
      <c r="Z93" s="507"/>
      <c r="AA93" s="507"/>
      <c r="AB93" s="488" t="str">
        <f>IF('M7VC-spec'!AE86="○","★","")</f>
        <v/>
      </c>
      <c r="AC93" s="488"/>
      <c r="AD93" s="383"/>
      <c r="AE93" s="384"/>
      <c r="AF93" s="478"/>
      <c r="AG93" s="479"/>
      <c r="AH93" s="479"/>
      <c r="AI93" s="479"/>
      <c r="AJ93" s="480"/>
      <c r="AK93" s="85"/>
      <c r="AL93" s="85"/>
      <c r="BB93" s="87"/>
      <c r="BC93" s="87"/>
      <c r="BD93" s="87"/>
      <c r="BE93" s="85"/>
    </row>
    <row r="94" spans="1:57" s="257" customFormat="1" ht="22.5" customHeight="1">
      <c r="A94" s="85"/>
      <c r="B94" s="576"/>
      <c r="C94" s="577"/>
      <c r="D94" s="577"/>
      <c r="E94" s="578"/>
      <c r="F94" s="373"/>
      <c r="G94" s="374"/>
      <c r="H94" s="496" t="s">
        <v>731</v>
      </c>
      <c r="I94" s="497"/>
      <c r="J94" s="497"/>
      <c r="K94" s="497"/>
      <c r="L94" s="498"/>
      <c r="M94" s="359" t="s">
        <v>735</v>
      </c>
      <c r="N94" s="360"/>
      <c r="O94" s="360"/>
      <c r="P94" s="360"/>
      <c r="Q94" s="505"/>
      <c r="R94" s="359" t="s">
        <v>1</v>
      </c>
      <c r="S94" s="360"/>
      <c r="T94" s="360"/>
      <c r="U94" s="360"/>
      <c r="V94" s="360"/>
      <c r="W94" s="360"/>
      <c r="X94" s="360"/>
      <c r="Y94" s="360"/>
      <c r="Z94" s="360"/>
      <c r="AA94" s="360"/>
      <c r="AB94" s="491" t="str">
        <f>IF('M7VC-spec'!AE87="○","★","")</f>
        <v/>
      </c>
      <c r="AC94" s="491"/>
      <c r="AD94" s="383"/>
      <c r="AE94" s="384"/>
      <c r="AF94" s="469" t="str">
        <f>IF('M7VC-spec'!AJ86="b","Please note the coolability inside of the motor is reduced Without Flushing Spool. The allowable max. operating speed is reduced.","")</f>
        <v/>
      </c>
      <c r="AG94" s="470"/>
      <c r="AH94" s="470"/>
      <c r="AI94" s="470"/>
      <c r="AJ94" s="471"/>
      <c r="AK94" s="85"/>
      <c r="AL94" s="85"/>
      <c r="BB94" s="87"/>
      <c r="BC94" s="87"/>
      <c r="BD94" s="87"/>
      <c r="BE94" s="85"/>
    </row>
    <row r="95" spans="1:57" s="257" customFormat="1" ht="22.5" customHeight="1">
      <c r="A95" s="85"/>
      <c r="B95" s="579"/>
      <c r="C95" s="580"/>
      <c r="D95" s="580"/>
      <c r="E95" s="581"/>
      <c r="F95" s="375"/>
      <c r="G95" s="376"/>
      <c r="H95" s="499" t="s">
        <v>732</v>
      </c>
      <c r="I95" s="500"/>
      <c r="J95" s="500"/>
      <c r="K95" s="500"/>
      <c r="L95" s="501"/>
      <c r="M95" s="502" t="s">
        <v>734</v>
      </c>
      <c r="N95" s="503"/>
      <c r="O95" s="503"/>
      <c r="P95" s="503"/>
      <c r="Q95" s="504"/>
      <c r="R95" s="361" t="s">
        <v>728</v>
      </c>
      <c r="S95" s="361"/>
      <c r="T95" s="361"/>
      <c r="U95" s="361"/>
      <c r="V95" s="361"/>
      <c r="W95" s="361"/>
      <c r="X95" s="361"/>
      <c r="Y95" s="361"/>
      <c r="Z95" s="361"/>
      <c r="AA95" s="361"/>
      <c r="AB95" s="612" t="str">
        <f>IF('M7VC-spec'!AE88="○","★","")</f>
        <v>★</v>
      </c>
      <c r="AC95" s="612"/>
      <c r="AD95" s="385"/>
      <c r="AE95" s="386"/>
      <c r="AF95" s="472"/>
      <c r="AG95" s="473"/>
      <c r="AH95" s="473"/>
      <c r="AI95" s="473"/>
      <c r="AJ95" s="474"/>
      <c r="AK95" s="85"/>
      <c r="AL95" s="85"/>
      <c r="BB95" s="87"/>
      <c r="BC95" s="87"/>
      <c r="BD95" s="87"/>
      <c r="BE95" s="85"/>
    </row>
    <row r="96" spans="1:57" s="257" customFormat="1" ht="22.5" customHeight="1">
      <c r="A96" s="85"/>
      <c r="B96" s="573" t="s">
        <v>643</v>
      </c>
      <c r="C96" s="574"/>
      <c r="D96" s="574"/>
      <c r="E96" s="575"/>
      <c r="F96" s="371">
        <v>13</v>
      </c>
      <c r="G96" s="372"/>
      <c r="H96" s="489" t="s">
        <v>719</v>
      </c>
      <c r="I96" s="490"/>
      <c r="J96" s="490"/>
      <c r="K96" s="490"/>
      <c r="L96" s="490"/>
      <c r="M96" s="490"/>
      <c r="N96" s="490"/>
      <c r="O96" s="490"/>
      <c r="P96" s="490"/>
      <c r="Q96" s="490"/>
      <c r="R96" s="490"/>
      <c r="S96" s="490"/>
      <c r="T96" s="490"/>
      <c r="U96" s="490"/>
      <c r="V96" s="490"/>
      <c r="W96" s="490"/>
      <c r="X96" s="490"/>
      <c r="Y96" s="490"/>
      <c r="Z96" s="490"/>
      <c r="AA96" s="490"/>
      <c r="AB96" s="488" t="str">
        <f>IF('M7VC-spec'!AE91="○","★","")</f>
        <v/>
      </c>
      <c r="AC96" s="488"/>
      <c r="AD96" s="381" t="s">
        <v>758</v>
      </c>
      <c r="AE96" s="382"/>
      <c r="AF96" s="387"/>
      <c r="AG96" s="388"/>
      <c r="AH96" s="388"/>
      <c r="AI96" s="388"/>
      <c r="AJ96" s="462"/>
      <c r="AK96" s="85"/>
      <c r="AL96" s="85"/>
      <c r="BB96" s="87"/>
      <c r="BC96" s="87"/>
      <c r="BD96" s="87"/>
      <c r="BE96" s="85"/>
    </row>
    <row r="97" spans="1:57" s="257" customFormat="1" ht="22.5" customHeight="1">
      <c r="A97" s="85"/>
      <c r="B97" s="576"/>
      <c r="C97" s="577"/>
      <c r="D97" s="577"/>
      <c r="E97" s="578"/>
      <c r="F97" s="373"/>
      <c r="G97" s="374"/>
      <c r="H97" s="496" t="s">
        <v>720</v>
      </c>
      <c r="I97" s="497"/>
      <c r="J97" s="497"/>
      <c r="K97" s="497"/>
      <c r="L97" s="497"/>
      <c r="M97" s="497"/>
      <c r="N97" s="497"/>
      <c r="O97" s="497"/>
      <c r="P97" s="497"/>
      <c r="Q97" s="497"/>
      <c r="R97" s="497"/>
      <c r="S97" s="497"/>
      <c r="T97" s="497"/>
      <c r="U97" s="497"/>
      <c r="V97" s="497"/>
      <c r="W97" s="497"/>
      <c r="X97" s="497"/>
      <c r="Y97" s="497"/>
      <c r="Z97" s="497"/>
      <c r="AA97" s="497"/>
      <c r="AB97" s="461" t="str">
        <f>IF('M7VC-spec'!AE92="○","★","")</f>
        <v>★</v>
      </c>
      <c r="AC97" s="461"/>
      <c r="AD97" s="383"/>
      <c r="AE97" s="384"/>
      <c r="AF97" s="469" t="str">
        <f>IF('M7VC-spec'!AJ91="b","Please note the Max. pressure range is reduced due to CBV's Relief Valve (Up to 34.3MPa).","")</f>
        <v/>
      </c>
      <c r="AG97" s="470"/>
      <c r="AH97" s="470"/>
      <c r="AI97" s="470"/>
      <c r="AJ97" s="471"/>
      <c r="AK97" s="85"/>
      <c r="AL97" s="85"/>
      <c r="BB97" s="87"/>
      <c r="BC97" s="87"/>
      <c r="BD97" s="87"/>
      <c r="BE97" s="85"/>
    </row>
    <row r="98" spans="1:57" s="257" customFormat="1" ht="22.5" customHeight="1">
      <c r="A98" s="85"/>
      <c r="B98" s="579"/>
      <c r="C98" s="580"/>
      <c r="D98" s="580"/>
      <c r="E98" s="581"/>
      <c r="F98" s="375"/>
      <c r="G98" s="376"/>
      <c r="H98" s="499" t="s">
        <v>721</v>
      </c>
      <c r="I98" s="500"/>
      <c r="J98" s="500"/>
      <c r="K98" s="500"/>
      <c r="L98" s="500"/>
      <c r="M98" s="500"/>
      <c r="N98" s="500"/>
      <c r="O98" s="500"/>
      <c r="P98" s="500"/>
      <c r="Q98" s="500"/>
      <c r="R98" s="500"/>
      <c r="S98" s="500"/>
      <c r="T98" s="500"/>
      <c r="U98" s="500"/>
      <c r="V98" s="500"/>
      <c r="W98" s="500"/>
      <c r="X98" s="500"/>
      <c r="Y98" s="500"/>
      <c r="Z98" s="500"/>
      <c r="AA98" s="500"/>
      <c r="AB98" s="401" t="str">
        <f>IF('M7VC-spec'!AE93="○","★","")</f>
        <v>★</v>
      </c>
      <c r="AC98" s="401"/>
      <c r="AD98" s="385"/>
      <c r="AE98" s="386"/>
      <c r="AF98" s="472"/>
      <c r="AG98" s="473"/>
      <c r="AH98" s="473"/>
      <c r="AI98" s="473"/>
      <c r="AJ98" s="474"/>
      <c r="AK98" s="85"/>
      <c r="AL98" s="85"/>
      <c r="BB98" s="87"/>
      <c r="BC98" s="87"/>
      <c r="BD98" s="87"/>
      <c r="BE98" s="85"/>
    </row>
    <row r="99" spans="1:57" s="257" customFormat="1" ht="22.5" customHeight="1">
      <c r="A99" s="85"/>
      <c r="B99" s="582" t="s">
        <v>722</v>
      </c>
      <c r="C99" s="583"/>
      <c r="D99" s="583"/>
      <c r="E99" s="584"/>
      <c r="F99" s="508">
        <v>14</v>
      </c>
      <c r="G99" s="509"/>
      <c r="H99" s="608" t="s">
        <v>723</v>
      </c>
      <c r="I99" s="609"/>
      <c r="J99" s="609"/>
      <c r="K99" s="609"/>
      <c r="L99" s="609"/>
      <c r="M99" s="609"/>
      <c r="N99" s="609"/>
      <c r="O99" s="609"/>
      <c r="P99" s="609"/>
      <c r="Q99" s="609"/>
      <c r="R99" s="609"/>
      <c r="S99" s="609"/>
      <c r="T99" s="609"/>
      <c r="U99" s="609"/>
      <c r="V99" s="609"/>
      <c r="W99" s="609"/>
      <c r="X99" s="609"/>
      <c r="Y99" s="609"/>
      <c r="Z99" s="609"/>
      <c r="AA99" s="609"/>
      <c r="AB99" s="525"/>
      <c r="AC99" s="525"/>
      <c r="AD99" s="512" t="s">
        <v>16</v>
      </c>
      <c r="AE99" s="513"/>
      <c r="AF99" s="550"/>
      <c r="AG99" s="518"/>
      <c r="AH99" s="518"/>
      <c r="AI99" s="518"/>
      <c r="AJ99" s="551"/>
      <c r="AK99" s="85"/>
      <c r="AL99" s="85"/>
      <c r="BB99" s="87"/>
      <c r="BC99" s="87"/>
      <c r="BD99" s="87"/>
      <c r="BE99" s="85"/>
    </row>
    <row r="100" spans="1:57" s="257" customFormat="1" ht="22.5" customHeight="1" thickBot="1">
      <c r="A100" s="85"/>
      <c r="B100" s="582" t="s">
        <v>644</v>
      </c>
      <c r="C100" s="583"/>
      <c r="D100" s="583"/>
      <c r="E100" s="584"/>
      <c r="F100" s="508">
        <v>15</v>
      </c>
      <c r="G100" s="509"/>
      <c r="H100" s="608" t="s">
        <v>661</v>
      </c>
      <c r="I100" s="609"/>
      <c r="J100" s="609"/>
      <c r="K100" s="609"/>
      <c r="L100" s="609"/>
      <c r="M100" s="609"/>
      <c r="N100" s="609"/>
      <c r="O100" s="609"/>
      <c r="P100" s="609"/>
      <c r="Q100" s="609"/>
      <c r="R100" s="609"/>
      <c r="S100" s="609"/>
      <c r="T100" s="609"/>
      <c r="U100" s="609"/>
      <c r="V100" s="609"/>
      <c r="W100" s="609"/>
      <c r="X100" s="609"/>
      <c r="Y100" s="609"/>
      <c r="Z100" s="609"/>
      <c r="AA100" s="609"/>
      <c r="AB100" s="525"/>
      <c r="AC100" s="525"/>
      <c r="AD100" s="514" t="s">
        <v>105</v>
      </c>
      <c r="AE100" s="515"/>
      <c r="AF100" s="552"/>
      <c r="AG100" s="553"/>
      <c r="AH100" s="553"/>
      <c r="AI100" s="553"/>
      <c r="AJ100" s="554"/>
      <c r="AK100" s="85"/>
      <c r="AL100" s="85"/>
      <c r="BB100" s="87"/>
      <c r="BC100" s="87"/>
      <c r="BD100" s="87"/>
      <c r="BE100" s="85"/>
    </row>
    <row r="101" spans="1:57" s="257" customFormat="1" ht="22.5" customHeight="1" thickTop="1">
      <c r="A101" s="85"/>
      <c r="B101" s="88"/>
      <c r="C101" s="88"/>
      <c r="D101" s="88"/>
      <c r="E101" s="88"/>
      <c r="F101" s="88"/>
      <c r="G101" s="90"/>
      <c r="H101" s="90"/>
      <c r="I101" s="90"/>
      <c r="J101" s="91"/>
      <c r="K101" s="91"/>
      <c r="L101" s="84"/>
      <c r="M101" s="84"/>
      <c r="N101" s="84"/>
      <c r="O101" s="84"/>
      <c r="P101" s="84"/>
      <c r="Q101" s="84"/>
      <c r="R101" s="84"/>
      <c r="S101" s="88"/>
      <c r="T101" s="88"/>
      <c r="U101" s="88"/>
      <c r="V101" s="88"/>
      <c r="W101" s="88"/>
      <c r="X101" s="88"/>
      <c r="Y101" s="88"/>
      <c r="Z101" s="88"/>
      <c r="AA101" s="88"/>
      <c r="AB101" s="88"/>
      <c r="AC101" s="88"/>
      <c r="AD101" s="88"/>
      <c r="AE101" s="88"/>
      <c r="AF101" s="88"/>
      <c r="AG101" s="88"/>
      <c r="AH101" s="88"/>
      <c r="AI101" s="88"/>
      <c r="AJ101" s="88"/>
      <c r="AK101" s="85"/>
      <c r="AL101" s="85"/>
      <c r="BB101" s="87"/>
      <c r="BC101" s="87"/>
      <c r="BD101" s="87"/>
      <c r="BE101" s="85"/>
    </row>
  </sheetData>
  <sheetProtection algorithmName="SHA-512" hashValue="GIs59LRdpcWg6OQYfgPMQ4NUYtBWuQrSGdHEu3fT97HT+zgEtnWgklZE3+QqQn6rAPM8zu3wnjg4vZn7aBw23g==" saltValue="BrNijd/+/m/5Z8lmJtGwnw==" spinCount="100000" sheet="1" objects="1" scenarios="1" formatCells="0" selectLockedCells="1"/>
  <dataConsolidate/>
  <mergeCells count="309">
    <mergeCell ref="B6:O7"/>
    <mergeCell ref="R6:U6"/>
    <mergeCell ref="V6:Y6"/>
    <mergeCell ref="Z6:AC6"/>
    <mergeCell ref="AD6:AF6"/>
    <mergeCell ref="AG6:AJ6"/>
    <mergeCell ref="R1:AC1"/>
    <mergeCell ref="AG1:AH1"/>
    <mergeCell ref="B3:G3"/>
    <mergeCell ref="R3:U3"/>
    <mergeCell ref="V3:AC3"/>
    <mergeCell ref="AD3:AF3"/>
    <mergeCell ref="AG3:AJ3"/>
    <mergeCell ref="B8:O9"/>
    <mergeCell ref="R9:U9"/>
    <mergeCell ref="V9:AC9"/>
    <mergeCell ref="AD9:AF9"/>
    <mergeCell ref="AG9:AJ9"/>
    <mergeCell ref="B12:B13"/>
    <mergeCell ref="D12:E12"/>
    <mergeCell ref="F12:G12"/>
    <mergeCell ref="H12:I12"/>
    <mergeCell ref="J12:K12"/>
    <mergeCell ref="X12:Y12"/>
    <mergeCell ref="Z12:AA12"/>
    <mergeCell ref="AB12:AC12"/>
    <mergeCell ref="AD12:AE12"/>
    <mergeCell ref="D13:E13"/>
    <mergeCell ref="F13:G13"/>
    <mergeCell ref="H13:I13"/>
    <mergeCell ref="J13:K13"/>
    <mergeCell ref="L13:M13"/>
    <mergeCell ref="N13:O13"/>
    <mergeCell ref="L12:M12"/>
    <mergeCell ref="N12:O12"/>
    <mergeCell ref="P12:Q12"/>
    <mergeCell ref="R12:S12"/>
    <mergeCell ref="T12:U12"/>
    <mergeCell ref="V12:W12"/>
    <mergeCell ref="AB13:AC13"/>
    <mergeCell ref="AD13:AE13"/>
    <mergeCell ref="B15:E15"/>
    <mergeCell ref="F15:G15"/>
    <mergeCell ref="H15:AC15"/>
    <mergeCell ref="AD15:AJ15"/>
    <mergeCell ref="P13:Q13"/>
    <mergeCell ref="R13:S13"/>
    <mergeCell ref="T13:U13"/>
    <mergeCell ref="V13:W13"/>
    <mergeCell ref="X13:Y13"/>
    <mergeCell ref="Z13:AA13"/>
    <mergeCell ref="W17:AC17"/>
    <mergeCell ref="AD17:AE17"/>
    <mergeCell ref="B18:E18"/>
    <mergeCell ref="F18:G18"/>
    <mergeCell ref="H18:R18"/>
    <mergeCell ref="S18:AC18"/>
    <mergeCell ref="AD18:AE18"/>
    <mergeCell ref="B16:E16"/>
    <mergeCell ref="F16:G16"/>
    <mergeCell ref="H16:R16"/>
    <mergeCell ref="S16:AC16"/>
    <mergeCell ref="AD16:AE16"/>
    <mergeCell ref="B17:E17"/>
    <mergeCell ref="F17:G17"/>
    <mergeCell ref="H17:K17"/>
    <mergeCell ref="L17:R17"/>
    <mergeCell ref="S17:V17"/>
    <mergeCell ref="B19:E19"/>
    <mergeCell ref="F19:G19"/>
    <mergeCell ref="H19:R19"/>
    <mergeCell ref="S19:AC19"/>
    <mergeCell ref="AD19:AE19"/>
    <mergeCell ref="B20:E20"/>
    <mergeCell ref="F20:G20"/>
    <mergeCell ref="H20:R20"/>
    <mergeCell ref="S20:AC20"/>
    <mergeCell ref="AD20:AE20"/>
    <mergeCell ref="B22:E22"/>
    <mergeCell ref="F22:G22"/>
    <mergeCell ref="H22:AC22"/>
    <mergeCell ref="AD22:AE22"/>
    <mergeCell ref="B23:E23"/>
    <mergeCell ref="F23:G23"/>
    <mergeCell ref="H23:AC23"/>
    <mergeCell ref="AD23:AJ23"/>
    <mergeCell ref="AH20:AJ20"/>
    <mergeCell ref="B21:E21"/>
    <mergeCell ref="F21:G21"/>
    <mergeCell ref="H21:R21"/>
    <mergeCell ref="S21:AC21"/>
    <mergeCell ref="AD21:AE21"/>
    <mergeCell ref="B25:E25"/>
    <mergeCell ref="F25:G25"/>
    <mergeCell ref="H25:AC25"/>
    <mergeCell ref="AD25:AJ25"/>
    <mergeCell ref="B26:E26"/>
    <mergeCell ref="F26:G26"/>
    <mergeCell ref="H26:AC26"/>
    <mergeCell ref="AD26:AJ26"/>
    <mergeCell ref="B24:E24"/>
    <mergeCell ref="F24:G24"/>
    <mergeCell ref="H24:R24"/>
    <mergeCell ref="S24:AC24"/>
    <mergeCell ref="AD24:AG24"/>
    <mergeCell ref="AH24:AI24"/>
    <mergeCell ref="B27:E27"/>
    <mergeCell ref="F27:G27"/>
    <mergeCell ref="H27:AC27"/>
    <mergeCell ref="AD27:AJ27"/>
    <mergeCell ref="B28:E28"/>
    <mergeCell ref="F28:G28"/>
    <mergeCell ref="H28:AC28"/>
    <mergeCell ref="AD28:AE28"/>
    <mergeCell ref="AI28:AJ28"/>
    <mergeCell ref="B29:E29"/>
    <mergeCell ref="F29:G29"/>
    <mergeCell ref="H29:AC29"/>
    <mergeCell ref="AD29:AE29"/>
    <mergeCell ref="AI29:AJ29"/>
    <mergeCell ref="B30:E30"/>
    <mergeCell ref="F30:G30"/>
    <mergeCell ref="H30:AC30"/>
    <mergeCell ref="AD30:AJ30"/>
    <mergeCell ref="B53:E53"/>
    <mergeCell ref="F53:G53"/>
    <mergeCell ref="H53:AA53"/>
    <mergeCell ref="AB53:AC53"/>
    <mergeCell ref="AD53:AE53"/>
    <mergeCell ref="AF53:AJ53"/>
    <mergeCell ref="B32:T32"/>
    <mergeCell ref="U32:AJ32"/>
    <mergeCell ref="B33:T50"/>
    <mergeCell ref="U33:AJ50"/>
    <mergeCell ref="B52:E52"/>
    <mergeCell ref="F52:G52"/>
    <mergeCell ref="H52:AC52"/>
    <mergeCell ref="AD52:AE52"/>
    <mergeCell ref="AF52:AJ52"/>
    <mergeCell ref="AD54:AE54"/>
    <mergeCell ref="AF54:AJ54"/>
    <mergeCell ref="B55:E58"/>
    <mergeCell ref="F55:G58"/>
    <mergeCell ref="H55:R55"/>
    <mergeCell ref="S55:AC55"/>
    <mergeCell ref="AD55:AE58"/>
    <mergeCell ref="AF55:AJ58"/>
    <mergeCell ref="B54:E54"/>
    <mergeCell ref="F54:G54"/>
    <mergeCell ref="H54:AA54"/>
    <mergeCell ref="AB54:AC54"/>
    <mergeCell ref="I58:R58"/>
    <mergeCell ref="S58:AA58"/>
    <mergeCell ref="AB58:AC58"/>
    <mergeCell ref="S61:AA61"/>
    <mergeCell ref="AB61:AC61"/>
    <mergeCell ref="I56:R56"/>
    <mergeCell ref="S56:AA56"/>
    <mergeCell ref="AB56:AC56"/>
    <mergeCell ref="I57:R57"/>
    <mergeCell ref="S57:AA57"/>
    <mergeCell ref="AB57:AC57"/>
    <mergeCell ref="B59:E61"/>
    <mergeCell ref="F59:G61"/>
    <mergeCell ref="H59:R59"/>
    <mergeCell ref="S59:AC59"/>
    <mergeCell ref="AD59:AE61"/>
    <mergeCell ref="AF59:AJ61"/>
    <mergeCell ref="H60:R60"/>
    <mergeCell ref="S60:AA60"/>
    <mergeCell ref="AB60:AC60"/>
    <mergeCell ref="H61:R61"/>
    <mergeCell ref="AF67:AJ67"/>
    <mergeCell ref="B68:E70"/>
    <mergeCell ref="F68:G70"/>
    <mergeCell ref="H68:AA68"/>
    <mergeCell ref="AB68:AC68"/>
    <mergeCell ref="AD68:AE70"/>
    <mergeCell ref="H65:AA65"/>
    <mergeCell ref="AB65:AC65"/>
    <mergeCell ref="B66:E66"/>
    <mergeCell ref="F66:G66"/>
    <mergeCell ref="AB66:AC66"/>
    <mergeCell ref="AD66:AE66"/>
    <mergeCell ref="AF66:AJ66"/>
    <mergeCell ref="AD62:AE65"/>
    <mergeCell ref="H63:AA63"/>
    <mergeCell ref="AB63:AC63"/>
    <mergeCell ref="AF64:AJ65"/>
    <mergeCell ref="AF62:AJ63"/>
    <mergeCell ref="B62:E65"/>
    <mergeCell ref="F62:G65"/>
    <mergeCell ref="H62:AA62"/>
    <mergeCell ref="AB62:AC62"/>
    <mergeCell ref="H64:AA64"/>
    <mergeCell ref="AB64:AC64"/>
    <mergeCell ref="AB67:AC67"/>
    <mergeCell ref="AD67:AE67"/>
    <mergeCell ref="AB71:AC71"/>
    <mergeCell ref="AD71:AE85"/>
    <mergeCell ref="AB83:AC83"/>
    <mergeCell ref="N84:AA84"/>
    <mergeCell ref="AB84:AC84"/>
    <mergeCell ref="N85:AA85"/>
    <mergeCell ref="AB85:AC85"/>
    <mergeCell ref="N79:AA79"/>
    <mergeCell ref="AB79:AC79"/>
    <mergeCell ref="N80:AA80"/>
    <mergeCell ref="AB80:AC80"/>
    <mergeCell ref="N81:AA81"/>
    <mergeCell ref="AB81:AC81"/>
    <mergeCell ref="H83:H85"/>
    <mergeCell ref="I83:M85"/>
    <mergeCell ref="N83:AA83"/>
    <mergeCell ref="F71:G85"/>
    <mergeCell ref="H71:H72"/>
    <mergeCell ref="I71:M72"/>
    <mergeCell ref="N71:AA71"/>
    <mergeCell ref="B67:E67"/>
    <mergeCell ref="F67:G67"/>
    <mergeCell ref="H79:H82"/>
    <mergeCell ref="I79:M82"/>
    <mergeCell ref="N73:AA73"/>
    <mergeCell ref="N82:AA82"/>
    <mergeCell ref="AF68:AJ70"/>
    <mergeCell ref="H69:AA69"/>
    <mergeCell ref="AB69:AC69"/>
    <mergeCell ref="H70:AA70"/>
    <mergeCell ref="AB70:AC70"/>
    <mergeCell ref="H75:H78"/>
    <mergeCell ref="I75:M78"/>
    <mergeCell ref="N75:AA75"/>
    <mergeCell ref="AB75:AC75"/>
    <mergeCell ref="N76:AA76"/>
    <mergeCell ref="AB76:AC76"/>
    <mergeCell ref="N77:AA77"/>
    <mergeCell ref="AB77:AC77"/>
    <mergeCell ref="N78:AA78"/>
    <mergeCell ref="AB78:AC78"/>
    <mergeCell ref="H73:H74"/>
    <mergeCell ref="I73:M74"/>
    <mergeCell ref="N74:AA74"/>
    <mergeCell ref="AB74:AC74"/>
    <mergeCell ref="B96:E98"/>
    <mergeCell ref="F96:G98"/>
    <mergeCell ref="H96:AA96"/>
    <mergeCell ref="AB96:AC96"/>
    <mergeCell ref="AD96:AE98"/>
    <mergeCell ref="H93:L93"/>
    <mergeCell ref="M93:Q93"/>
    <mergeCell ref="R93:AA93"/>
    <mergeCell ref="AB93:AC93"/>
    <mergeCell ref="H94:L94"/>
    <mergeCell ref="M94:Q94"/>
    <mergeCell ref="R94:AA94"/>
    <mergeCell ref="AB94:AC94"/>
    <mergeCell ref="B92:E95"/>
    <mergeCell ref="F92:G95"/>
    <mergeCell ref="H92:L92"/>
    <mergeCell ref="M92:Q92"/>
    <mergeCell ref="R92:AA92"/>
    <mergeCell ref="AD92:AE95"/>
    <mergeCell ref="AF96:AJ96"/>
    <mergeCell ref="H97:AA97"/>
    <mergeCell ref="AB97:AC97"/>
    <mergeCell ref="AF97:AJ98"/>
    <mergeCell ref="H98:AA98"/>
    <mergeCell ref="AB98:AC98"/>
    <mergeCell ref="AF94:AJ95"/>
    <mergeCell ref="H95:L95"/>
    <mergeCell ref="M95:Q95"/>
    <mergeCell ref="R95:AA95"/>
    <mergeCell ref="AB95:AC95"/>
    <mergeCell ref="B100:E100"/>
    <mergeCell ref="F100:G100"/>
    <mergeCell ref="H100:AA100"/>
    <mergeCell ref="AB100:AC100"/>
    <mergeCell ref="AD100:AE100"/>
    <mergeCell ref="AF100:AJ100"/>
    <mergeCell ref="B99:E99"/>
    <mergeCell ref="F99:G99"/>
    <mergeCell ref="H99:AA99"/>
    <mergeCell ref="AB99:AC99"/>
    <mergeCell ref="AD99:AE99"/>
    <mergeCell ref="AF99:AJ99"/>
    <mergeCell ref="B86:E91"/>
    <mergeCell ref="F86:G91"/>
    <mergeCell ref="H90:AA90"/>
    <mergeCell ref="H91:AA91"/>
    <mergeCell ref="AB90:AC90"/>
    <mergeCell ref="AB91:AC91"/>
    <mergeCell ref="AD86:AE91"/>
    <mergeCell ref="AF71:AJ89"/>
    <mergeCell ref="AB92:AC92"/>
    <mergeCell ref="AB82:AC82"/>
    <mergeCell ref="AF90:AJ91"/>
    <mergeCell ref="H89:AA89"/>
    <mergeCell ref="AB89:AC89"/>
    <mergeCell ref="AF92:AJ93"/>
    <mergeCell ref="H86:AA86"/>
    <mergeCell ref="AB86:AC86"/>
    <mergeCell ref="H87:AA87"/>
    <mergeCell ref="AB87:AC87"/>
    <mergeCell ref="H88:AA88"/>
    <mergeCell ref="AB88:AC88"/>
    <mergeCell ref="N72:AA72"/>
    <mergeCell ref="AB72:AC72"/>
    <mergeCell ref="AB73:AC73"/>
    <mergeCell ref="B71:E85"/>
  </mergeCells>
  <phoneticPr fontId="19"/>
  <conditionalFormatting sqref="AF19">
    <cfRule type="expression" dxfId="94" priority="22">
      <formula>OR($AF$19="",$AF$19&gt;0.2)</formula>
    </cfRule>
  </conditionalFormatting>
  <conditionalFormatting sqref="AI19">
    <cfRule type="expression" dxfId="93" priority="21">
      <formula>OR($AI$19="",$AI$19&gt;0.6)</formula>
    </cfRule>
  </conditionalFormatting>
  <conditionalFormatting sqref="AF22">
    <cfRule type="expression" dxfId="92" priority="20">
      <formula>OR($AF$22="",$AF$22&lt;-20,$AF$22&gt;115)</formula>
    </cfRule>
  </conditionalFormatting>
  <conditionalFormatting sqref="AI22">
    <cfRule type="expression" dxfId="91" priority="19">
      <formula>OR($AI$22="",$AI$22&gt;115)</formula>
    </cfRule>
  </conditionalFormatting>
  <conditionalFormatting sqref="AF20">
    <cfRule type="expression" dxfId="90" priority="27">
      <formula>($AD$96="X")</formula>
    </cfRule>
  </conditionalFormatting>
  <conditionalFormatting sqref="AI21">
    <cfRule type="expression" dxfId="89" priority="28">
      <formula>$AD$96="X"</formula>
    </cfRule>
  </conditionalFormatting>
  <conditionalFormatting sqref="AD23:AJ23">
    <cfRule type="expression" dxfId="88" priority="17">
      <formula>$AD$23=""</formula>
    </cfRule>
  </conditionalFormatting>
  <conditionalFormatting sqref="H87:AA91">
    <cfRule type="expression" dxfId="87" priority="12">
      <formula>OR($AD$71="T1",$AD$71="T2")</formula>
    </cfRule>
  </conditionalFormatting>
  <conditionalFormatting sqref="H88:AA91">
    <cfRule type="expression" dxfId="86" priority="11">
      <formula>OR($AD$71="Y1",$AD$71="Y2",$AD$71="E1",$AD$71="E2",$AD$71="E3",$AD$71="E4",$AD$71="P1",$AD$71="P2",$AD$71="P3",$AD$71="P4")</formula>
    </cfRule>
  </conditionalFormatting>
  <conditionalFormatting sqref="H87:AA87">
    <cfRule type="expression" dxfId="85" priority="10">
      <formula>OR($AD$71="H1",$AD$71="H2",$AD$71="H3")</formula>
    </cfRule>
  </conditionalFormatting>
  <conditionalFormatting sqref="AF16">
    <cfRule type="expression" dxfId="84" priority="51">
      <formula>$AF$16=""</formula>
    </cfRule>
  </conditionalFormatting>
  <conditionalFormatting sqref="AI16">
    <cfRule type="expression" dxfId="83" priority="52">
      <formula>$AI$16=""</formula>
    </cfRule>
  </conditionalFormatting>
  <conditionalFormatting sqref="AH20">
    <cfRule type="expression" dxfId="82" priority="1922">
      <formula>$AD$96="x"</formula>
    </cfRule>
    <cfRule type="expression" dxfId="81" priority="1923">
      <formula>$AH$20=""</formula>
    </cfRule>
  </conditionalFormatting>
  <conditionalFormatting sqref="AF21">
    <cfRule type="expression" dxfId="80" priority="1924">
      <formula>$AD$96="X"</formula>
    </cfRule>
    <cfRule type="expression" dxfId="79" priority="1925">
      <formula>($AF$21="")</formula>
    </cfRule>
  </conditionalFormatting>
  <dataValidations count="6">
    <dataValidation type="list" allowBlank="1" showInputMessage="1" showErrorMessage="1" sqref="AH20:AJ20">
      <formula1>"w/o Break Release Port, w/ Shuttle Valve, w/ H-Reducing Relief Valve"</formula1>
    </dataValidation>
    <dataValidation type="list" allowBlank="1" showInputMessage="1" showErrorMessage="1" sqref="AD23:AJ23">
      <formula1>"Vertical,Horizontal"</formula1>
    </dataValidation>
    <dataValidation type="list" allowBlank="1" showInputMessage="1" showErrorMessage="1" sqref="AD59">
      <formula1>"1,4"</formula1>
    </dataValidation>
    <dataValidation type="list" allowBlank="1" showInputMessage="1" showErrorMessage="1" sqref="AD67:AE67">
      <formula1>"A,B,C,D,E,V"</formula1>
    </dataValidation>
    <dataValidation type="list" allowBlank="1" showInputMessage="1" showErrorMessage="1" sqref="AD66:AE66">
      <formula1>"A,B,C,D,V"</formula1>
    </dataValidation>
    <dataValidation type="list" allowBlank="1" showInputMessage="1" showErrorMessage="1" sqref="AD62:AE65">
      <formula1>"2,3,7,8"</formula1>
    </dataValidation>
  </dataValidations>
  <printOptions horizontalCentered="1" verticalCentered="1"/>
  <pageMargins left="0.19685039370078741" right="0.19685039370078741" top="0.19685039370078741" bottom="0.19685039370078741" header="0.31496062992125984" footer="0"/>
  <pageSetup paperSize="9" scale="37"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7" id="{5F0C0D6D-26B8-4A97-9481-1192567378E1}">
            <xm:f>'M7VC-spec'!$AF$29="-"</xm:f>
            <x14:dxf>
              <fill>
                <patternFill>
                  <bgColor theme="5" tint="0.79998168889431442"/>
                </patternFill>
              </fill>
            </x14:dxf>
          </x14:cfRule>
          <x14:cfRule type="expression" priority="40" id="{A5D43269-D76E-421A-AC38-E6299F8D3EE2}">
            <xm:f>'M7VC-spec'!$AF$29="○"</xm:f>
            <x14:dxf>
              <fill>
                <patternFill>
                  <bgColor rgb="FFFFFFCC"/>
                </patternFill>
              </fill>
            </x14:dxf>
          </x14:cfRule>
          <xm:sqref>AD59 J13</xm:sqref>
        </x14:conditionalFormatting>
        <x14:conditionalFormatting xmlns:xm="http://schemas.microsoft.com/office/excel/2006/main">
          <x14:cfRule type="expression" priority="49" id="{EA0517C3-7BFB-433A-9460-50CDC5937ECC}">
            <xm:f>OR($AI$18="",$AI$18&gt;'M7VC-spec'!$AL$117)</xm:f>
            <x14:dxf>
              <fill>
                <patternFill>
                  <bgColor theme="5" tint="0.79998168889431442"/>
                </patternFill>
              </fill>
            </x14:dxf>
          </x14:cfRule>
          <xm:sqref>AI18</xm:sqref>
        </x14:conditionalFormatting>
        <x14:conditionalFormatting xmlns:xm="http://schemas.microsoft.com/office/excel/2006/main">
          <x14:cfRule type="expression" priority="50" id="{4DB912E0-4C18-4DD6-A65A-DC152E33AAA5}">
            <xm:f>OR($AF$18="",$AF$18&gt;'M7VC-spec'!$AK$117)</xm:f>
            <x14:dxf>
              <fill>
                <patternFill>
                  <bgColor theme="5" tint="0.79998168889431442"/>
                </patternFill>
              </fill>
            </x14:dxf>
          </x14:cfRule>
          <xm:sqref>AF18</xm:sqref>
        </x14:conditionalFormatting>
        <x14:conditionalFormatting xmlns:xm="http://schemas.microsoft.com/office/excel/2006/main">
          <x14:cfRule type="expression" priority="53" id="{857F0274-9702-4DC8-9B87-4F9CDF70946F}">
            <xm:f>'M7VC-spec'!$AF$86="○"</xm:f>
            <x14:dxf>
              <fill>
                <patternFill>
                  <bgColor rgb="FFFFFFCC"/>
                </patternFill>
              </fill>
            </x14:dxf>
          </x14:cfRule>
          <xm:sqref>AD92 Z13</xm:sqref>
        </x14:conditionalFormatting>
        <x14:conditionalFormatting xmlns:xm="http://schemas.microsoft.com/office/excel/2006/main">
          <x14:cfRule type="expression" priority="54" id="{5A6428CF-EFD5-4481-A704-AFB9E3BBE4D7}">
            <xm:f>'M7VC-spec'!$AF$91="○"</xm:f>
            <x14:dxf>
              <fill>
                <patternFill>
                  <bgColor rgb="FFFFFFCC"/>
                </patternFill>
              </fill>
            </x14:dxf>
          </x14:cfRule>
          <xm:sqref>AD96 AB13</xm:sqref>
        </x14:conditionalFormatting>
        <x14:conditionalFormatting xmlns:xm="http://schemas.microsoft.com/office/excel/2006/main">
          <x14:cfRule type="expression" priority="60" id="{EFCEBD09-5C45-4215-9971-A37B6A211945}">
            <xm:f>'M7VC-spec'!$AE$64="×"</xm:f>
            <x14:dxf>
              <fill>
                <patternFill>
                  <bgColor theme="5" tint="0.79998168889431442"/>
                </patternFill>
              </fill>
            </x14:dxf>
          </x14:cfRule>
          <xm:sqref>AD71 AD86 V13 X13</xm:sqref>
        </x14:conditionalFormatting>
        <x14:conditionalFormatting xmlns:xm="http://schemas.microsoft.com/office/excel/2006/main">
          <x14:cfRule type="expression" priority="61" id="{581B6152-E80B-4BAF-98D5-BBC4470B976B}">
            <xm:f>OR($AI$17="",$AI$17&gt;'M7VC-spec'!$AG$109)</xm:f>
            <x14:dxf>
              <fill>
                <patternFill>
                  <bgColor theme="5" tint="0.79998168889431442"/>
                </patternFill>
              </fill>
            </x14:dxf>
          </x14:cfRule>
          <xm:sqref>AI17</xm:sqref>
        </x14:conditionalFormatting>
        <x14:conditionalFormatting xmlns:xm="http://schemas.microsoft.com/office/excel/2006/main">
          <x14:cfRule type="expression" priority="62" id="{F04B9B55-F93C-440A-BC19-C1BFC4E06F56}">
            <xm:f>OR($AF$17="",$AF$17&gt;'M7VC-spec'!$AE$109)</xm:f>
            <x14:dxf>
              <fill>
                <patternFill>
                  <bgColor theme="5" tint="0.79998168889431442"/>
                </patternFill>
              </fill>
            </x14:dxf>
          </x14:cfRule>
          <xm:sqref>AF17</xm:sqref>
        </x14:conditionalFormatting>
        <x14:conditionalFormatting xmlns:xm="http://schemas.microsoft.com/office/excel/2006/main">
          <x14:cfRule type="expression" priority="1763" id="{BF763CC6-228D-4771-B3AD-0574B9D3C66D}">
            <xm:f>'M7VC-spec'!$AF$36</xm:f>
            <x14:dxf>
              <fill>
                <patternFill>
                  <bgColor theme="5" tint="0.79998168889431442"/>
                </patternFill>
              </fill>
            </x14:dxf>
          </x14:cfRule>
          <x14:cfRule type="expression" priority="1764" id="{A7B4E022-0A54-492E-AF20-EF3BA00DDC44}">
            <xm:f>'M7VC-spec'!$AF$36="○"</xm:f>
            <x14:dxf>
              <fill>
                <patternFill>
                  <bgColor rgb="FFFFFFCC"/>
                </patternFill>
              </fill>
            </x14:dxf>
          </x14:cfRule>
          <xm:sqref>AD62 L13</xm:sqref>
        </x14:conditionalFormatting>
        <x14:conditionalFormatting xmlns:xm="http://schemas.microsoft.com/office/excel/2006/main">
          <x14:cfRule type="expression" priority="1801" id="{FE2F1BBC-66DE-4D46-B39F-979022C0195D}">
            <xm:f>IF('M7VC-spec'!$AJ$94="b",OR($AD$55="B",$AD$55="D",$AD$55="F"),)</xm:f>
            <x14:dxf>
              <fill>
                <patternFill>
                  <bgColor theme="5" tint="0.79998168889431442"/>
                </patternFill>
              </fill>
            </x14:dxf>
          </x14:cfRule>
          <x14:cfRule type="expression" priority="1802" id="{5C8CFA58-0148-4764-947D-866220DEA8AA}">
            <xm:f>'M7VC-spec'!$AF$20="-"</xm:f>
            <x14:dxf>
              <fill>
                <patternFill>
                  <bgColor theme="5" tint="0.79998168889431442"/>
                </patternFill>
              </fill>
            </x14:dxf>
          </x14:cfRule>
          <x14:cfRule type="expression" priority="1803" id="{26C7051B-B1D1-4357-B755-96D446E60B35}">
            <xm:f>'M7VC-spec'!$AF$20="○"</xm:f>
            <x14:dxf>
              <fill>
                <patternFill>
                  <bgColor rgb="FFFFFFCC"/>
                </patternFill>
              </fill>
            </x14:dxf>
          </x14:cfRule>
          <xm:sqref>H13 AD55:AE58</xm:sqref>
        </x14:conditionalFormatting>
        <x14:conditionalFormatting xmlns:xm="http://schemas.microsoft.com/office/excel/2006/main">
          <x14:cfRule type="expression" priority="1840" id="{7A43994C-5A3F-474D-A9DD-6AF1CAE603BC}">
            <xm:f>'M7VC-spec'!$AI$20="×"</xm:f>
            <x14:dxf>
              <fill>
                <patternFill>
                  <bgColor theme="5" tint="0.79998168889431442"/>
                </patternFill>
              </fill>
            </x14:dxf>
          </x14:cfRule>
          <xm:sqref>AD55:AE65</xm:sqref>
        </x14:conditionalFormatting>
        <x14:conditionalFormatting xmlns:xm="http://schemas.microsoft.com/office/excel/2006/main">
          <x14:cfRule type="expression" priority="3" id="{53F6C112-7555-4477-9206-2C35DB4F30DF}">
            <xm:f>'M7VC-spec'!$AE$64="△"</xm:f>
            <x14:dxf>
              <fill>
                <patternFill>
                  <bgColor rgb="FFFFFFCC"/>
                </patternFill>
              </fill>
            </x14:dxf>
          </x14:cfRule>
          <xm:sqref>AD71:AE85 AD86</xm:sqref>
        </x14:conditionalFormatting>
        <x14:conditionalFormatting xmlns:xm="http://schemas.microsoft.com/office/excel/2006/main">
          <x14:cfRule type="expression" priority="1926" id="{5D36F546-9115-411C-A8B7-E564AB9F49CC}">
            <xm:f>IF($AD$66="V",OR($AF$16&lt;'M7VC-spec'!$AE$117,$AF$16&gt;'M7VC-spec'!$AF$117))</xm:f>
            <x14:dxf>
              <fill>
                <patternFill>
                  <bgColor theme="5" tint="0.79998168889431442"/>
                </patternFill>
              </fill>
            </x14:dxf>
          </x14:cfRule>
          <x14:cfRule type="expression" priority="1927" id="{2AF487B5-CF0C-4DDC-8EC0-CEFC2DBE5DC6}">
            <xm:f>IF($AD$66&lt;&gt;"V",$AF$16&lt;&gt;'M7VC-spec'!$AI$52)</xm:f>
            <x14:dxf>
              <fill>
                <patternFill>
                  <bgColor theme="5" tint="0.79998168889431442"/>
                </patternFill>
              </fill>
            </x14:dxf>
          </x14:cfRule>
          <xm:sqref>AF16</xm:sqref>
        </x14:conditionalFormatting>
        <x14:conditionalFormatting xmlns:xm="http://schemas.microsoft.com/office/excel/2006/main">
          <x14:cfRule type="expression" priority="1928" id="{FA67B024-F4F1-4A20-AD82-0B1EA16548F2}">
            <xm:f>IF($AD$67="V",OR($AI$16&lt;'M7VC-spec'!$AG$117,$AI$16&gt;'M7VC-spec'!$AH$117))</xm:f>
            <x14:dxf>
              <fill>
                <patternFill>
                  <bgColor theme="5" tint="0.79998168889431442"/>
                </patternFill>
              </fill>
            </x14:dxf>
          </x14:cfRule>
          <x14:cfRule type="expression" priority="1929" id="{ABFD4F12-F36F-46CB-8837-7E5AB639D70E}">
            <xm:f>IF($AD$67&lt;&gt;"V",$AI$16&lt;&gt;'M7VC-spec'!$AP$53)</xm:f>
            <x14:dxf>
              <fill>
                <patternFill>
                  <bgColor theme="5" tint="0.79998168889431442"/>
                </patternFill>
              </fill>
            </x14:dxf>
          </x14:cfRule>
          <xm:sqref>AI16</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14:formula1>
            <xm:f>'M7V-spec'!$AO$117:$AP$117</xm:f>
          </x14:formula1>
          <xm:sqref>AF21</xm:sqref>
        </x14:dataValidation>
        <x14:dataValidation type="list" allowBlank="1" showInputMessage="1" showErrorMessage="1">
          <x14:formula1>
            <xm:f>'M7V-spec'!$B$94:$B$96</xm:f>
          </x14:formula1>
          <xm:sqref>AD96</xm:sqref>
        </x14:dataValidation>
        <x14:dataValidation type="list" allowBlank="1" showInputMessage="1" showErrorMessage="1">
          <x14:formula1>
            <xm:f>'M7V-spec'!$B$89:$B$91</xm:f>
          </x14:formula1>
          <xm:sqref>AD92</xm:sqref>
        </x14:dataValidation>
        <x14:dataValidation type="list" allowBlank="1" showInputMessage="1" showErrorMessage="1">
          <x14:formula1>
            <xm:f>'M7VC-spec'!$V$12</xm:f>
          </x14:formula1>
          <xm:sqref>AD53:AE53</xm:sqref>
        </x14:dataValidation>
        <x14:dataValidation type="list" allowBlank="1" showInputMessage="1" showErrorMessage="1">
          <x14:formula1>
            <xm:f>'M7VC-spec'!$B$22:$B$24</xm:f>
          </x14:formula1>
          <xm:sqref>AD55:AE58</xm:sqref>
        </x14:dataValidation>
        <x14:dataValidation type="list" allowBlank="1" showInputMessage="1" showErrorMessage="1">
          <x14:formula1>
            <xm:f>'M7VC-spec'!$B$59:$B$60</xm:f>
          </x14:formula1>
          <xm:sqref>AD68:AE70</xm:sqref>
        </x14:dataValidation>
        <x14:dataValidation type="list" allowBlank="1" showInputMessage="1" showErrorMessage="1">
          <x14:formula1>
            <xm:f>'M7VC-spec'!$AQ$8:$AQ$12</xm:f>
          </x14:formula1>
          <xm:sqref>V6:Y6</xm:sqref>
        </x14:dataValidation>
        <x14:dataValidation type="list" allowBlank="1" showInputMessage="1" showErrorMessage="1">
          <x14:formula1>
            <xm:f>'M7V-spec'!$C$64:$C$78</xm:f>
          </x14:formula1>
          <xm:sqref>AD71:AE85</xm:sqref>
        </x14:dataValidation>
        <x14:dataValidation type="list" allowBlank="1" showInputMessage="1" showErrorMessage="1">
          <x14:formula1>
            <xm:f>'M7V-spec'!$C$81:$C$86</xm:f>
          </x14:formula1>
          <xm:sqref>AD86:AE91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E97"/>
  <sheetViews>
    <sheetView showGridLines="0" view="pageBreakPreview" zoomScale="85" zoomScaleNormal="25" zoomScaleSheetLayoutView="85" workbookViewId="0">
      <selection activeCell="V3" sqref="V3:AC3"/>
    </sheetView>
  </sheetViews>
  <sheetFormatPr defaultColWidth="8.875" defaultRowHeight="18"/>
  <cols>
    <col min="1" max="1" width="2.5" style="85" customWidth="1"/>
    <col min="2" max="2" width="20" style="85" customWidth="1"/>
    <col min="3" max="3" width="10" style="85" customWidth="1"/>
    <col min="4" max="31" width="5" style="85" customWidth="1"/>
    <col min="32" max="34" width="10" style="85" customWidth="1"/>
    <col min="35" max="36" width="10" style="86" customWidth="1"/>
    <col min="37" max="37" width="2.5" style="87" customWidth="1"/>
    <col min="38" max="38" width="8.875" style="87" customWidth="1"/>
    <col min="39" max="49" width="8.875" style="226"/>
    <col min="50" max="56" width="8.875" style="87" customWidth="1"/>
    <col min="57" max="57" width="8.875" style="85" customWidth="1"/>
    <col min="58" max="16384" width="8.875" style="85"/>
  </cols>
  <sheetData>
    <row r="1" spans="1:56" s="146" customFormat="1" ht="37.5" customHeight="1">
      <c r="A1" s="144"/>
      <c r="B1" s="40"/>
      <c r="C1" s="64"/>
      <c r="D1" s="65"/>
      <c r="E1" s="65"/>
      <c r="F1" s="65"/>
      <c r="G1" s="65"/>
      <c r="H1" s="64"/>
      <c r="I1" s="64"/>
      <c r="J1" s="64"/>
      <c r="K1" s="64"/>
      <c r="L1" s="64"/>
      <c r="M1" s="64"/>
      <c r="N1" s="65"/>
      <c r="O1" s="66"/>
      <c r="P1" s="66"/>
      <c r="Q1" s="66"/>
      <c r="R1" s="430" t="str">
        <f>VLOOKUP(M7X!V6,'M7X-spec'!AN8:AO12,2,0)</f>
        <v xml:space="preserve"> </v>
      </c>
      <c r="S1" s="430"/>
      <c r="T1" s="430"/>
      <c r="U1" s="430"/>
      <c r="V1" s="430"/>
      <c r="W1" s="430"/>
      <c r="X1" s="430"/>
      <c r="Y1" s="430"/>
      <c r="Z1" s="430"/>
      <c r="AA1" s="430"/>
      <c r="AB1" s="430"/>
      <c r="AC1" s="430"/>
      <c r="AG1" s="406" t="s">
        <v>645</v>
      </c>
      <c r="AH1" s="406"/>
      <c r="AI1" s="82"/>
      <c r="AJ1" s="100" t="s">
        <v>835</v>
      </c>
      <c r="AK1" s="83"/>
      <c r="AL1" s="83"/>
      <c r="AX1" s="83"/>
      <c r="AY1" s="83"/>
      <c r="AZ1" s="83"/>
      <c r="BA1" s="83"/>
      <c r="BB1" s="83"/>
      <c r="BC1" s="83"/>
      <c r="BD1" s="83"/>
    </row>
    <row r="2" spans="1:56" s="146" customFormat="1" ht="3.75" customHeight="1">
      <c r="A2" s="144"/>
      <c r="B2" s="40"/>
      <c r="C2" s="64"/>
      <c r="D2" s="65"/>
      <c r="E2" s="65"/>
      <c r="F2" s="65"/>
      <c r="G2" s="65"/>
      <c r="H2" s="64"/>
      <c r="I2" s="64"/>
      <c r="J2" s="64"/>
      <c r="K2" s="64"/>
      <c r="L2" s="64"/>
      <c r="M2" s="64"/>
      <c r="N2" s="65"/>
      <c r="O2" s="66"/>
      <c r="P2" s="66"/>
      <c r="Q2" s="66"/>
      <c r="R2" s="66"/>
      <c r="S2" s="81"/>
      <c r="T2" s="81"/>
      <c r="U2" s="81"/>
      <c r="V2" s="81"/>
      <c r="W2" s="81"/>
      <c r="X2" s="81"/>
      <c r="AI2" s="82"/>
      <c r="AJ2" s="100"/>
      <c r="AK2" s="83"/>
      <c r="AL2" s="83"/>
      <c r="AX2" s="83"/>
      <c r="AY2" s="83"/>
      <c r="AZ2" s="83"/>
      <c r="BA2" s="83"/>
      <c r="BB2" s="83"/>
      <c r="BC2" s="83"/>
      <c r="BD2" s="83"/>
    </row>
    <row r="3" spans="1:56" s="146" customFormat="1" ht="30" customHeight="1">
      <c r="A3" s="144"/>
      <c r="B3" s="481" t="s">
        <v>646</v>
      </c>
      <c r="C3" s="481"/>
      <c r="D3" s="481"/>
      <c r="E3" s="481"/>
      <c r="F3" s="481"/>
      <c r="G3" s="481"/>
      <c r="H3" s="67"/>
      <c r="I3" s="67"/>
      <c r="J3" s="67"/>
      <c r="K3" s="67"/>
      <c r="L3" s="67"/>
      <c r="M3" s="67"/>
      <c r="N3" s="68"/>
      <c r="O3" s="68"/>
      <c r="P3" s="68"/>
      <c r="Q3" s="68"/>
      <c r="R3" s="427" t="s">
        <v>573</v>
      </c>
      <c r="S3" s="427"/>
      <c r="T3" s="427"/>
      <c r="U3" s="427"/>
      <c r="V3" s="487"/>
      <c r="W3" s="487"/>
      <c r="X3" s="487"/>
      <c r="Y3" s="487"/>
      <c r="Z3" s="487"/>
      <c r="AA3" s="487"/>
      <c r="AB3" s="487"/>
      <c r="AC3" s="487"/>
      <c r="AD3" s="427" t="s">
        <v>574</v>
      </c>
      <c r="AE3" s="427"/>
      <c r="AF3" s="427"/>
      <c r="AG3" s="426"/>
      <c r="AH3" s="426"/>
      <c r="AI3" s="426"/>
      <c r="AJ3" s="426"/>
      <c r="AX3" s="83"/>
      <c r="AY3" s="83"/>
      <c r="AZ3" s="83"/>
      <c r="BA3" s="83"/>
      <c r="BB3" s="83"/>
      <c r="BC3" s="83"/>
      <c r="BD3" s="83"/>
    </row>
    <row r="4" spans="1:56" s="146" customFormat="1" ht="3.75" customHeight="1" thickBot="1">
      <c r="A4" s="144"/>
      <c r="B4" s="41"/>
      <c r="C4" s="67"/>
      <c r="D4" s="67"/>
      <c r="E4" s="67"/>
      <c r="F4" s="67"/>
      <c r="G4" s="67"/>
      <c r="H4" s="67"/>
      <c r="I4" s="67"/>
      <c r="J4" s="67"/>
      <c r="K4" s="67"/>
      <c r="L4" s="67"/>
      <c r="M4" s="67"/>
      <c r="N4" s="68"/>
      <c r="O4" s="68"/>
      <c r="P4" s="68"/>
      <c r="Q4" s="68"/>
      <c r="R4" s="156"/>
      <c r="S4" s="156"/>
      <c r="T4" s="156"/>
      <c r="U4" s="156"/>
      <c r="V4" s="160"/>
      <c r="W4" s="160"/>
      <c r="X4" s="160"/>
      <c r="Y4" s="160"/>
      <c r="Z4" s="160"/>
      <c r="AA4" s="160"/>
      <c r="AB4" s="160"/>
      <c r="AC4" s="160"/>
      <c r="AD4" s="156"/>
      <c r="AE4" s="156"/>
      <c r="AF4" s="156"/>
      <c r="AG4" s="161"/>
      <c r="AH4" s="161"/>
      <c r="AI4" s="161"/>
      <c r="AJ4" s="161"/>
      <c r="AX4" s="83"/>
      <c r="AY4" s="83"/>
      <c r="AZ4" s="83"/>
      <c r="BA4" s="83"/>
      <c r="BB4" s="83"/>
      <c r="BC4" s="83"/>
      <c r="BD4" s="83"/>
    </row>
    <row r="5" spans="1:56" s="146" customFormat="1" ht="3.75" customHeight="1">
      <c r="A5" s="144"/>
      <c r="B5" s="41"/>
      <c r="C5" s="67"/>
      <c r="D5" s="67"/>
      <c r="E5" s="67"/>
      <c r="F5" s="67"/>
      <c r="G5" s="67"/>
      <c r="H5" s="67"/>
      <c r="I5" s="67"/>
      <c r="J5" s="67"/>
      <c r="K5" s="67"/>
      <c r="L5" s="67"/>
      <c r="M5" s="67"/>
      <c r="N5" s="68"/>
      <c r="O5" s="68"/>
      <c r="P5" s="68"/>
      <c r="Q5" s="68"/>
      <c r="R5" s="224"/>
      <c r="S5" s="224"/>
      <c r="T5" s="224"/>
      <c r="U5" s="224"/>
      <c r="V5" s="162"/>
      <c r="W5" s="162"/>
      <c r="X5" s="162"/>
      <c r="Y5" s="162"/>
      <c r="Z5" s="162"/>
      <c r="AA5" s="162"/>
      <c r="AB5" s="162"/>
      <c r="AC5" s="162"/>
      <c r="AD5" s="224"/>
      <c r="AE5" s="224"/>
      <c r="AF5" s="224"/>
      <c r="AG5" s="163"/>
      <c r="AH5" s="163"/>
      <c r="AI5" s="163"/>
      <c r="AJ5" s="163"/>
      <c r="AX5" s="83"/>
      <c r="AY5" s="83"/>
      <c r="AZ5" s="83"/>
      <c r="BA5" s="83"/>
      <c r="BB5" s="83"/>
      <c r="BC5" s="83"/>
      <c r="BD5" s="83"/>
    </row>
    <row r="6" spans="1:56" s="146" customFormat="1" ht="30" customHeight="1">
      <c r="A6" s="144"/>
      <c r="B6" s="482" t="s">
        <v>571</v>
      </c>
      <c r="C6" s="482"/>
      <c r="D6" s="482"/>
      <c r="E6" s="482"/>
      <c r="F6" s="482"/>
      <c r="G6" s="482"/>
      <c r="H6" s="482"/>
      <c r="I6" s="482"/>
      <c r="J6" s="482"/>
      <c r="K6" s="482"/>
      <c r="L6" s="482"/>
      <c r="M6" s="482"/>
      <c r="N6" s="482"/>
      <c r="O6" s="482"/>
      <c r="P6" s="68"/>
      <c r="Q6" s="68"/>
      <c r="R6" s="427" t="s">
        <v>575</v>
      </c>
      <c r="S6" s="427"/>
      <c r="T6" s="427"/>
      <c r="U6" s="427"/>
      <c r="V6" s="429" t="s">
        <v>724</v>
      </c>
      <c r="W6" s="429"/>
      <c r="X6" s="429"/>
      <c r="Y6" s="429"/>
      <c r="Z6" s="391"/>
      <c r="AA6" s="391"/>
      <c r="AB6" s="391"/>
      <c r="AC6" s="391"/>
      <c r="AD6" s="427" t="s">
        <v>576</v>
      </c>
      <c r="AE6" s="427"/>
      <c r="AF6" s="427"/>
      <c r="AG6" s="426"/>
      <c r="AH6" s="426"/>
      <c r="AI6" s="426"/>
      <c r="AJ6" s="426"/>
      <c r="AX6" s="83"/>
      <c r="AY6" s="83"/>
      <c r="AZ6" s="83"/>
      <c r="BA6" s="83"/>
      <c r="BB6" s="83"/>
      <c r="BC6" s="83"/>
      <c r="BD6" s="83"/>
    </row>
    <row r="7" spans="1:56" s="146" customFormat="1" ht="3.75" customHeight="1" thickBot="1">
      <c r="A7" s="144"/>
      <c r="B7" s="482"/>
      <c r="C7" s="482"/>
      <c r="D7" s="482"/>
      <c r="E7" s="482"/>
      <c r="F7" s="482"/>
      <c r="G7" s="482"/>
      <c r="H7" s="482"/>
      <c r="I7" s="482"/>
      <c r="J7" s="482"/>
      <c r="K7" s="482"/>
      <c r="L7" s="482"/>
      <c r="M7" s="482"/>
      <c r="N7" s="482"/>
      <c r="O7" s="482"/>
      <c r="P7" s="68"/>
      <c r="Q7" s="68"/>
      <c r="R7" s="156"/>
      <c r="S7" s="156"/>
      <c r="T7" s="156"/>
      <c r="U7" s="156"/>
      <c r="V7" s="160"/>
      <c r="W7" s="160"/>
      <c r="X7" s="160"/>
      <c r="Y7" s="160"/>
      <c r="Z7" s="160"/>
      <c r="AA7" s="160"/>
      <c r="AB7" s="160"/>
      <c r="AC7" s="160"/>
      <c r="AD7" s="156"/>
      <c r="AE7" s="156"/>
      <c r="AF7" s="156"/>
      <c r="AG7" s="161"/>
      <c r="AH7" s="161"/>
      <c r="AI7" s="161"/>
      <c r="AJ7" s="161"/>
      <c r="AX7" s="83"/>
      <c r="AY7" s="83"/>
      <c r="AZ7" s="83"/>
      <c r="BA7" s="83"/>
      <c r="BB7" s="83"/>
      <c r="BC7" s="83"/>
      <c r="BD7" s="83"/>
    </row>
    <row r="8" spans="1:56" s="146" customFormat="1" ht="3.75" customHeight="1">
      <c r="A8" s="144"/>
      <c r="B8" s="482" t="s">
        <v>572</v>
      </c>
      <c r="C8" s="482"/>
      <c r="D8" s="482"/>
      <c r="E8" s="482"/>
      <c r="F8" s="482"/>
      <c r="G8" s="482"/>
      <c r="H8" s="482"/>
      <c r="I8" s="482"/>
      <c r="J8" s="482"/>
      <c r="K8" s="482"/>
      <c r="L8" s="482"/>
      <c r="M8" s="482"/>
      <c r="N8" s="482"/>
      <c r="O8" s="482"/>
      <c r="P8" s="68"/>
      <c r="Q8" s="68"/>
      <c r="R8" s="158"/>
      <c r="S8" s="158"/>
      <c r="T8" s="158"/>
      <c r="U8" s="158"/>
      <c r="V8" s="164"/>
      <c r="W8" s="164"/>
      <c r="X8" s="164"/>
      <c r="Y8" s="164"/>
      <c r="Z8" s="164"/>
      <c r="AA8" s="164"/>
      <c r="AB8" s="164"/>
      <c r="AC8" s="164"/>
      <c r="AD8" s="158"/>
      <c r="AE8" s="158"/>
      <c r="AF8" s="158"/>
      <c r="AG8" s="165"/>
      <c r="AH8" s="165"/>
      <c r="AI8" s="165"/>
      <c r="AJ8" s="165"/>
      <c r="AX8" s="83"/>
      <c r="AY8" s="83"/>
      <c r="AZ8" s="83"/>
      <c r="BA8" s="83"/>
      <c r="BB8" s="83"/>
      <c r="BC8" s="83"/>
      <c r="BD8" s="83"/>
    </row>
    <row r="9" spans="1:56" s="146" customFormat="1" ht="30" customHeight="1">
      <c r="A9" s="144"/>
      <c r="B9" s="482"/>
      <c r="C9" s="482"/>
      <c r="D9" s="482"/>
      <c r="E9" s="482"/>
      <c r="F9" s="482"/>
      <c r="G9" s="482"/>
      <c r="H9" s="482"/>
      <c r="I9" s="482"/>
      <c r="J9" s="482"/>
      <c r="K9" s="482"/>
      <c r="L9" s="482"/>
      <c r="M9" s="482"/>
      <c r="N9" s="482"/>
      <c r="O9" s="482"/>
      <c r="P9" s="69"/>
      <c r="Q9" s="69"/>
      <c r="R9" s="427" t="s">
        <v>577</v>
      </c>
      <c r="S9" s="427"/>
      <c r="T9" s="427"/>
      <c r="U9" s="427"/>
      <c r="V9" s="426"/>
      <c r="W9" s="426"/>
      <c r="X9" s="426"/>
      <c r="Y9" s="426"/>
      <c r="Z9" s="426"/>
      <c r="AA9" s="426"/>
      <c r="AB9" s="426"/>
      <c r="AC9" s="426"/>
      <c r="AD9" s="427" t="s">
        <v>578</v>
      </c>
      <c r="AE9" s="427"/>
      <c r="AF9" s="427"/>
      <c r="AG9" s="483" t="str">
        <f>C13&amp;D13&amp;F13&amp;H13&amp;J13&amp;L13&amp;N13&amp;P13&amp;R13&amp;T13&amp;V13&amp;X13&amp;Z13</f>
        <v>M7X160AA12-A1-**</v>
      </c>
      <c r="AH9" s="483"/>
      <c r="AI9" s="483"/>
      <c r="AJ9" s="483"/>
      <c r="AX9" s="83"/>
      <c r="AY9" s="83"/>
      <c r="AZ9" s="83"/>
      <c r="BA9" s="83"/>
      <c r="BB9" s="83"/>
      <c r="BC9" s="83"/>
      <c r="BD9" s="83"/>
    </row>
    <row r="10" spans="1:56" s="146" customFormat="1" ht="3.75" customHeight="1" thickBot="1">
      <c r="A10" s="144"/>
      <c r="B10" s="157"/>
      <c r="C10" s="157"/>
      <c r="D10" s="157"/>
      <c r="E10" s="157"/>
      <c r="F10" s="157"/>
      <c r="G10" s="157"/>
      <c r="H10" s="157"/>
      <c r="I10" s="157"/>
      <c r="J10" s="157"/>
      <c r="K10" s="157"/>
      <c r="L10" s="157"/>
      <c r="M10" s="157"/>
      <c r="N10" s="157"/>
      <c r="O10" s="157"/>
      <c r="P10" s="69"/>
      <c r="Q10" s="69"/>
      <c r="R10" s="156"/>
      <c r="S10" s="156"/>
      <c r="T10" s="156"/>
      <c r="U10" s="156"/>
      <c r="V10" s="161"/>
      <c r="W10" s="161"/>
      <c r="X10" s="161"/>
      <c r="Y10" s="161"/>
      <c r="Z10" s="161"/>
      <c r="AA10" s="161"/>
      <c r="AB10" s="161"/>
      <c r="AC10" s="161"/>
      <c r="AD10" s="156"/>
      <c r="AE10" s="156"/>
      <c r="AF10" s="156"/>
      <c r="AG10" s="159"/>
      <c r="AH10" s="159"/>
      <c r="AI10" s="159"/>
      <c r="AJ10" s="159"/>
      <c r="AX10" s="83"/>
      <c r="AY10" s="83"/>
      <c r="AZ10" s="83"/>
      <c r="BA10" s="83"/>
      <c r="BB10" s="83"/>
      <c r="BC10" s="83"/>
      <c r="BD10" s="83"/>
    </row>
    <row r="11" spans="1:56" ht="37.5" customHeight="1">
      <c r="A11" s="42"/>
      <c r="B11" s="43" t="s">
        <v>647</v>
      </c>
      <c r="C11" s="44"/>
      <c r="D11" s="44"/>
      <c r="E11" s="44"/>
      <c r="F11" s="44"/>
      <c r="G11" s="44"/>
      <c r="H11" s="44"/>
      <c r="I11" s="44"/>
      <c r="J11" s="44"/>
      <c r="K11" s="44"/>
      <c r="L11" s="44"/>
      <c r="M11" s="44"/>
      <c r="N11" s="45"/>
      <c r="O11" s="45"/>
      <c r="P11" s="45"/>
      <c r="Q11" s="45"/>
      <c r="R11" s="45"/>
      <c r="S11" s="45"/>
      <c r="T11" s="45"/>
      <c r="U11" s="45"/>
      <c r="V11" s="45"/>
      <c r="W11" s="45"/>
      <c r="X11" s="45"/>
      <c r="Y11" s="45"/>
      <c r="Z11" s="45"/>
      <c r="AA11" s="45"/>
      <c r="AB11" s="84"/>
      <c r="AC11" s="84"/>
      <c r="AD11" s="84"/>
      <c r="AE11" s="84"/>
      <c r="AF11" s="84"/>
      <c r="AG11" s="84"/>
      <c r="AH11" s="84"/>
      <c r="AK11" s="76"/>
      <c r="AL11" s="76"/>
      <c r="AX11" s="76"/>
      <c r="AY11" s="76"/>
      <c r="AZ11" s="76"/>
      <c r="BA11" s="76"/>
    </row>
    <row r="12" spans="1:56" ht="22.5" customHeight="1">
      <c r="A12" s="42"/>
      <c r="B12" s="613" t="s">
        <v>579</v>
      </c>
      <c r="C12" s="228">
        <v>1</v>
      </c>
      <c r="D12" s="408">
        <v>2</v>
      </c>
      <c r="E12" s="409"/>
      <c r="F12" s="408">
        <v>3</v>
      </c>
      <c r="G12" s="409"/>
      <c r="H12" s="408">
        <v>4</v>
      </c>
      <c r="I12" s="409"/>
      <c r="J12" s="408">
        <v>5</v>
      </c>
      <c r="K12" s="409"/>
      <c r="L12" s="408">
        <v>6</v>
      </c>
      <c r="M12" s="409"/>
      <c r="N12" s="408"/>
      <c r="O12" s="409"/>
      <c r="P12" s="408">
        <v>7</v>
      </c>
      <c r="Q12" s="537"/>
      <c r="R12" s="408">
        <v>8</v>
      </c>
      <c r="S12" s="409"/>
      <c r="T12" s="408">
        <v>9</v>
      </c>
      <c r="U12" s="409"/>
      <c r="V12" s="408">
        <v>10</v>
      </c>
      <c r="W12" s="409"/>
      <c r="X12" s="408"/>
      <c r="Y12" s="409"/>
      <c r="Z12" s="675">
        <v>11</v>
      </c>
      <c r="AA12" s="675"/>
      <c r="AB12" s="86"/>
      <c r="AC12" s="86"/>
      <c r="AD12" s="87"/>
      <c r="AE12" s="87"/>
      <c r="AF12" s="76"/>
      <c r="AG12" s="76"/>
      <c r="AH12" s="76"/>
      <c r="AI12" s="76"/>
      <c r="AJ12" s="76"/>
      <c r="AK12" s="76"/>
      <c r="AL12" s="76"/>
      <c r="AX12" s="85"/>
      <c r="AY12" s="85"/>
      <c r="AZ12" s="85"/>
      <c r="BA12" s="85"/>
      <c r="BB12" s="85"/>
      <c r="BC12" s="85"/>
      <c r="BD12" s="85"/>
    </row>
    <row r="13" spans="1:56" ht="45" customHeight="1">
      <c r="A13" s="42"/>
      <c r="B13" s="614"/>
      <c r="C13" s="227" t="s">
        <v>489</v>
      </c>
      <c r="D13" s="433">
        <f>IF(AD65&lt;&gt;"",AD65,"")</f>
        <v>160</v>
      </c>
      <c r="E13" s="434"/>
      <c r="F13" s="433" t="s">
        <v>0</v>
      </c>
      <c r="G13" s="434"/>
      <c r="H13" s="433" t="str">
        <f>IF(AD69&lt;&gt;"",AD69,"")</f>
        <v>A</v>
      </c>
      <c r="I13" s="434"/>
      <c r="J13" s="433">
        <f>IF(AD74&lt;&gt;"",AD74,"")</f>
        <v>1</v>
      </c>
      <c r="K13" s="434"/>
      <c r="L13" s="433">
        <f>IF(AD77&lt;&gt;"",AD77,"")</f>
        <v>2</v>
      </c>
      <c r="M13" s="434"/>
      <c r="N13" s="433" t="s">
        <v>1</v>
      </c>
      <c r="O13" s="434"/>
      <c r="P13" s="433" t="str">
        <f>IF(AD84&lt;&gt;"",AD84,"")</f>
        <v>A</v>
      </c>
      <c r="Q13" s="538"/>
      <c r="R13" s="433" t="str">
        <f>IF(AD85="Blank","",AD85)</f>
        <v/>
      </c>
      <c r="S13" s="434"/>
      <c r="T13" s="433" t="str">
        <f>IF(AD90="Blank","",AD90)</f>
        <v/>
      </c>
      <c r="U13" s="434"/>
      <c r="V13" s="433">
        <f>IF(AD93="Blank","",AD93)</f>
        <v>1</v>
      </c>
      <c r="W13" s="434"/>
      <c r="X13" s="433" t="s">
        <v>1</v>
      </c>
      <c r="Y13" s="434"/>
      <c r="Z13" s="673" t="str">
        <f>IF(AD96&lt;&gt;"",AD96,"")</f>
        <v>**</v>
      </c>
      <c r="AA13" s="673"/>
      <c r="AB13" s="86"/>
      <c r="AC13" s="86"/>
      <c r="AD13" s="87"/>
      <c r="AE13" s="87"/>
      <c r="AF13" s="76"/>
      <c r="AG13" s="76"/>
      <c r="AH13" s="76"/>
      <c r="AI13" s="76"/>
      <c r="AJ13" s="76"/>
      <c r="AK13" s="76"/>
      <c r="AL13" s="76"/>
      <c r="AX13" s="85"/>
      <c r="AY13" s="85"/>
      <c r="AZ13" s="85"/>
      <c r="BA13" s="85"/>
      <c r="BB13" s="85"/>
      <c r="BC13" s="85"/>
      <c r="BD13" s="85"/>
    </row>
    <row r="14" spans="1:56" ht="22.5" customHeight="1">
      <c r="A14" s="42"/>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88"/>
      <c r="AC14" s="88"/>
      <c r="AD14" s="88"/>
      <c r="AE14" s="88"/>
      <c r="AF14" s="88"/>
      <c r="AG14" s="88"/>
      <c r="AH14" s="88"/>
      <c r="AK14" s="76"/>
      <c r="AL14" s="76"/>
    </row>
    <row r="15" spans="1:56" s="87" customFormat="1" ht="22.5" customHeight="1" thickBot="1">
      <c r="A15" s="85"/>
      <c r="B15" s="585" t="s">
        <v>580</v>
      </c>
      <c r="C15" s="586"/>
      <c r="D15" s="586"/>
      <c r="E15" s="587"/>
      <c r="F15" s="534" t="s">
        <v>581</v>
      </c>
      <c r="G15" s="535"/>
      <c r="H15" s="516" t="s">
        <v>582</v>
      </c>
      <c r="I15" s="516"/>
      <c r="J15" s="516"/>
      <c r="K15" s="516"/>
      <c r="L15" s="516"/>
      <c r="M15" s="516"/>
      <c r="N15" s="516"/>
      <c r="O15" s="516"/>
      <c r="P15" s="516"/>
      <c r="Q15" s="516"/>
      <c r="R15" s="516"/>
      <c r="S15" s="516"/>
      <c r="T15" s="516"/>
      <c r="U15" s="516"/>
      <c r="V15" s="516"/>
      <c r="W15" s="516"/>
      <c r="X15" s="516"/>
      <c r="Y15" s="516"/>
      <c r="Z15" s="516"/>
      <c r="AA15" s="516"/>
      <c r="AB15" s="516"/>
      <c r="AC15" s="516"/>
      <c r="AD15" s="425" t="s">
        <v>583</v>
      </c>
      <c r="AE15" s="425"/>
      <c r="AF15" s="425"/>
      <c r="AG15" s="425"/>
      <c r="AH15" s="425"/>
      <c r="AI15" s="425"/>
      <c r="AJ15" s="425"/>
      <c r="AK15" s="85"/>
      <c r="AL15" s="85"/>
      <c r="AZ15" s="85"/>
    </row>
    <row r="16" spans="1:56" s="87" customFormat="1" ht="22.5" customHeight="1">
      <c r="A16" s="85"/>
      <c r="B16" s="588" t="s">
        <v>648</v>
      </c>
      <c r="C16" s="589"/>
      <c r="D16" s="589"/>
      <c r="E16" s="590"/>
      <c r="F16" s="526" t="s">
        <v>665</v>
      </c>
      <c r="G16" s="527"/>
      <c r="H16" s="484" t="str">
        <f>IF(AG1="Language : English","Max. Displacement: "&amp;TEXT('M7X-spec'!Z52,"0")&amp;" "&amp;"cc/rev","最大押しのけ容積: "&amp;TEXT('M7X-spec'!Z52,"0")&amp;" "&amp;"cc/rev")</f>
        <v>Max. Displacement: 160 cc/rev</v>
      </c>
      <c r="I16" s="485"/>
      <c r="J16" s="485"/>
      <c r="K16" s="485"/>
      <c r="L16" s="485"/>
      <c r="M16" s="485"/>
      <c r="N16" s="485"/>
      <c r="O16" s="485"/>
      <c r="P16" s="485"/>
      <c r="Q16" s="485"/>
      <c r="R16" s="485"/>
      <c r="S16" s="485"/>
      <c r="T16" s="485"/>
      <c r="U16" s="485"/>
      <c r="V16" s="485"/>
      <c r="W16" s="485"/>
      <c r="X16" s="485"/>
      <c r="Y16" s="485"/>
      <c r="Z16" s="485"/>
      <c r="AA16" s="485"/>
      <c r="AB16" s="485"/>
      <c r="AC16" s="678"/>
      <c r="AD16" s="543" t="s">
        <v>584</v>
      </c>
      <c r="AE16" s="544"/>
      <c r="AF16" s="679"/>
      <c r="AG16" s="679"/>
      <c r="AH16" s="679"/>
      <c r="AI16" s="679"/>
      <c r="AJ16" s="148" t="s">
        <v>666</v>
      </c>
      <c r="AK16" s="85"/>
      <c r="AL16" s="85"/>
    </row>
    <row r="17" spans="1:57" s="87" customFormat="1" ht="22.5" customHeight="1">
      <c r="A17" s="85"/>
      <c r="B17" s="588" t="s">
        <v>649</v>
      </c>
      <c r="C17" s="589"/>
      <c r="D17" s="589"/>
      <c r="E17" s="590"/>
      <c r="F17" s="526" t="s">
        <v>670</v>
      </c>
      <c r="G17" s="527"/>
      <c r="H17" s="677" t="s">
        <v>585</v>
      </c>
      <c r="I17" s="677"/>
      <c r="J17" s="677"/>
      <c r="K17" s="677"/>
      <c r="L17" s="518" t="str">
        <f>IF(AG1="Language : English","Up to "&amp;TEXT('M7X-spec'!V81,"0")&amp;" "&amp;"min-1",""&amp;TEXT('M7X-spec'!V81,"0")&amp;" "&amp;"min-1まで")</f>
        <v>Up to 3100 min-1</v>
      </c>
      <c r="M17" s="518"/>
      <c r="N17" s="518"/>
      <c r="O17" s="518"/>
      <c r="P17" s="518"/>
      <c r="Q17" s="518"/>
      <c r="R17" s="518"/>
      <c r="S17" s="518"/>
      <c r="T17" s="518"/>
      <c r="U17" s="518"/>
      <c r="V17" s="518"/>
      <c r="W17" s="518"/>
      <c r="X17" s="518"/>
      <c r="Y17" s="518"/>
      <c r="Z17" s="518"/>
      <c r="AA17" s="518"/>
      <c r="AB17" s="518"/>
      <c r="AC17" s="531"/>
      <c r="AD17" s="547" t="s">
        <v>671</v>
      </c>
      <c r="AE17" s="548"/>
      <c r="AF17" s="674"/>
      <c r="AG17" s="674"/>
      <c r="AH17" s="674"/>
      <c r="AI17" s="674"/>
      <c r="AJ17" s="223" t="s">
        <v>659</v>
      </c>
      <c r="AK17" s="85"/>
      <c r="AL17" s="85"/>
    </row>
    <row r="18" spans="1:57" s="87" customFormat="1" ht="22.5" customHeight="1">
      <c r="A18" s="85"/>
      <c r="B18" s="588" t="s">
        <v>586</v>
      </c>
      <c r="C18" s="589"/>
      <c r="D18" s="589"/>
      <c r="E18" s="590"/>
      <c r="F18" s="532" t="s">
        <v>660</v>
      </c>
      <c r="G18" s="533"/>
      <c r="H18" s="431" t="str">
        <f>IF(AG1="Language : English","Max. Pressure: Up to "&amp;TEXT('M7X-spec'!W81,"0")&amp;" "&amp;"MPa"&amp;"","最高圧力: "&amp;TEXT('M7X-spec'!W81,"0")&amp;" "&amp;"MPa"&amp;"まで")</f>
        <v>Max. Pressure: Up to 50 MPa</v>
      </c>
      <c r="I18" s="432"/>
      <c r="J18" s="432"/>
      <c r="K18" s="432"/>
      <c r="L18" s="432"/>
      <c r="M18" s="432"/>
      <c r="N18" s="432"/>
      <c r="O18" s="432"/>
      <c r="P18" s="432"/>
      <c r="Q18" s="432"/>
      <c r="R18" s="432"/>
      <c r="S18" s="432" t="str">
        <f>IF(AG1="Language : English","Nominal Pressure: Up to "&amp;TEXT('M7X-spec'!X81,"0")&amp;" "&amp;"MPa","定格圧力: "&amp;TEXT('M7X-spec'!X81,"0")&amp;" "&amp;"MPaまで")</f>
        <v>Nominal Pressure: Up to 42 MPa</v>
      </c>
      <c r="T18" s="432"/>
      <c r="U18" s="432"/>
      <c r="V18" s="432"/>
      <c r="W18" s="432"/>
      <c r="X18" s="432"/>
      <c r="Y18" s="432"/>
      <c r="Z18" s="432"/>
      <c r="AA18" s="432"/>
      <c r="AB18" s="432"/>
      <c r="AC18" s="676"/>
      <c r="AD18" s="547" t="s">
        <v>587</v>
      </c>
      <c r="AE18" s="548"/>
      <c r="AF18" s="145"/>
      <c r="AG18" s="147" t="s">
        <v>193</v>
      </c>
      <c r="AH18" s="150" t="s">
        <v>588</v>
      </c>
      <c r="AI18" s="145"/>
      <c r="AJ18" s="149" t="s">
        <v>193</v>
      </c>
      <c r="AK18" s="85"/>
      <c r="AL18" s="85"/>
    </row>
    <row r="19" spans="1:57" s="87" customFormat="1" ht="22.5" customHeight="1">
      <c r="A19" s="85"/>
      <c r="B19" s="588" t="s">
        <v>589</v>
      </c>
      <c r="C19" s="589"/>
      <c r="D19" s="589"/>
      <c r="E19" s="590"/>
      <c r="F19" s="526" t="s">
        <v>192</v>
      </c>
      <c r="G19" s="527"/>
      <c r="H19" s="431" t="s">
        <v>590</v>
      </c>
      <c r="I19" s="432"/>
      <c r="J19" s="432"/>
      <c r="K19" s="432"/>
      <c r="L19" s="432"/>
      <c r="M19" s="432"/>
      <c r="N19" s="432"/>
      <c r="O19" s="432"/>
      <c r="P19" s="432"/>
      <c r="Q19" s="432"/>
      <c r="R19" s="432"/>
      <c r="S19" s="432" t="s">
        <v>591</v>
      </c>
      <c r="T19" s="432"/>
      <c r="U19" s="432"/>
      <c r="V19" s="432"/>
      <c r="W19" s="432"/>
      <c r="X19" s="432"/>
      <c r="Y19" s="432"/>
      <c r="Z19" s="432"/>
      <c r="AA19" s="432"/>
      <c r="AB19" s="432"/>
      <c r="AC19" s="676"/>
      <c r="AD19" s="549" t="s">
        <v>592</v>
      </c>
      <c r="AE19" s="546"/>
      <c r="AF19" s="145"/>
      <c r="AG19" s="147" t="s">
        <v>193</v>
      </c>
      <c r="AH19" s="150" t="s">
        <v>593</v>
      </c>
      <c r="AI19" s="145"/>
      <c r="AJ19" s="149" t="s">
        <v>193</v>
      </c>
      <c r="AK19" s="85"/>
      <c r="AL19" s="85"/>
    </row>
    <row r="20" spans="1:57" s="87" customFormat="1" ht="45" customHeight="1">
      <c r="A20" s="85"/>
      <c r="B20" s="597" t="s">
        <v>594</v>
      </c>
      <c r="C20" s="598"/>
      <c r="D20" s="598"/>
      <c r="E20" s="599"/>
      <c r="F20" s="526" t="s">
        <v>192</v>
      </c>
      <c r="G20" s="527"/>
      <c r="H20" s="431" t="s">
        <v>833</v>
      </c>
      <c r="I20" s="432"/>
      <c r="J20" s="432"/>
      <c r="K20" s="432"/>
      <c r="L20" s="432"/>
      <c r="M20" s="432"/>
      <c r="N20" s="432"/>
      <c r="O20" s="432"/>
      <c r="P20" s="432"/>
      <c r="Q20" s="432"/>
      <c r="R20" s="432"/>
      <c r="S20" s="520" t="s">
        <v>595</v>
      </c>
      <c r="T20" s="520"/>
      <c r="U20" s="520"/>
      <c r="V20" s="520"/>
      <c r="W20" s="520"/>
      <c r="X20" s="520"/>
      <c r="Y20" s="520"/>
      <c r="Z20" s="520"/>
      <c r="AA20" s="520"/>
      <c r="AB20" s="520"/>
      <c r="AC20" s="680"/>
      <c r="AD20" s="410" t="s">
        <v>596</v>
      </c>
      <c r="AE20" s="411"/>
      <c r="AF20" s="92">
        <v>34.299999999999997</v>
      </c>
      <c r="AG20" s="147" t="s">
        <v>193</v>
      </c>
      <c r="AH20" s="685"/>
      <c r="AI20" s="686"/>
      <c r="AJ20" s="687"/>
      <c r="AK20" s="85"/>
      <c r="AL20" s="85"/>
    </row>
    <row r="21" spans="1:57" s="87" customFormat="1" ht="45" customHeight="1">
      <c r="A21" s="85"/>
      <c r="B21" s="597" t="s">
        <v>597</v>
      </c>
      <c r="C21" s="598"/>
      <c r="D21" s="598"/>
      <c r="E21" s="599"/>
      <c r="F21" s="526" t="s">
        <v>192</v>
      </c>
      <c r="G21" s="527"/>
      <c r="H21" s="431" t="str">
        <f>IF(AG1="Language : English","Cracking Pressure of Spool (STD): "&amp;TEXT('M7X-spec'!AA81,"0.00")&amp;"MPa"&amp;" "&amp;"or"&amp;" "&amp;TEXT('M7X-spec'!AB81,"0.00")&amp;"MPa","スプールのクラッキング圧力 (標準): "&amp;TEXT('M7X-spec'!AA81,"0.00")&amp;"MPa"&amp;" "&amp;"または"&amp;" "&amp;TEXT('M7X-spec'!AB81,"0.00")&amp;"MPa")</f>
        <v>Cracking Pressure of Spool (STD): 0.65MPa or 0.90MPa</v>
      </c>
      <c r="I21" s="432"/>
      <c r="J21" s="432"/>
      <c r="K21" s="432"/>
      <c r="L21" s="432"/>
      <c r="M21" s="432"/>
      <c r="N21" s="432"/>
      <c r="O21" s="432"/>
      <c r="P21" s="432"/>
      <c r="Q21" s="432"/>
      <c r="R21" s="432"/>
      <c r="S21" s="432" t="str">
        <f>IF(AG1="Language : English","Cracking Pressure of Check Valve (STD): 0.03MPa","チェック弁のクラッキング圧力 (標準): 0.03MPa")</f>
        <v>Cracking Pressure of Check Valve (STD): 0.03MPa</v>
      </c>
      <c r="T21" s="432"/>
      <c r="U21" s="432"/>
      <c r="V21" s="432"/>
      <c r="W21" s="432"/>
      <c r="X21" s="432"/>
      <c r="Y21" s="432"/>
      <c r="Z21" s="432"/>
      <c r="AA21" s="432"/>
      <c r="AB21" s="432"/>
      <c r="AC21" s="676"/>
      <c r="AD21" s="410" t="s">
        <v>598</v>
      </c>
      <c r="AE21" s="411"/>
      <c r="AF21" s="73"/>
      <c r="AG21" s="147" t="s">
        <v>193</v>
      </c>
      <c r="AH21" s="106" t="s">
        <v>599</v>
      </c>
      <c r="AI21" s="102">
        <v>0.03</v>
      </c>
      <c r="AJ21" s="103" t="s">
        <v>225</v>
      </c>
      <c r="AK21" s="85"/>
      <c r="AL21" s="85"/>
      <c r="AZ21" s="85"/>
    </row>
    <row r="22" spans="1:57" s="87" customFormat="1" ht="22.5" customHeight="1">
      <c r="A22" s="85"/>
      <c r="B22" s="588" t="s">
        <v>600</v>
      </c>
      <c r="C22" s="589"/>
      <c r="D22" s="589"/>
      <c r="E22" s="590"/>
      <c r="F22" s="526" t="s">
        <v>192</v>
      </c>
      <c r="G22" s="527"/>
      <c r="H22" s="528" t="s">
        <v>601</v>
      </c>
      <c r="I22" s="528"/>
      <c r="J22" s="528"/>
      <c r="K22" s="528"/>
      <c r="L22" s="528"/>
      <c r="M22" s="528"/>
      <c r="N22" s="528"/>
      <c r="O22" s="528"/>
      <c r="P22" s="528"/>
      <c r="Q22" s="528"/>
      <c r="R22" s="528"/>
      <c r="S22" s="528"/>
      <c r="T22" s="528"/>
      <c r="U22" s="528"/>
      <c r="V22" s="528"/>
      <c r="W22" s="528"/>
      <c r="X22" s="528"/>
      <c r="Y22" s="528"/>
      <c r="Z22" s="528"/>
      <c r="AA22" s="528"/>
      <c r="AB22" s="528"/>
      <c r="AC22" s="484"/>
      <c r="AD22" s="412" t="s">
        <v>602</v>
      </c>
      <c r="AE22" s="413"/>
      <c r="AF22" s="145"/>
      <c r="AG22" s="147" t="s">
        <v>194</v>
      </c>
      <c r="AH22" s="151" t="s">
        <v>603</v>
      </c>
      <c r="AI22" s="145"/>
      <c r="AJ22" s="149" t="s">
        <v>194</v>
      </c>
      <c r="AK22" s="85"/>
      <c r="AL22" s="85"/>
      <c r="BE22" s="85"/>
    </row>
    <row r="23" spans="1:57" s="87" customFormat="1" ht="22.5" customHeight="1">
      <c r="A23" s="85"/>
      <c r="B23" s="588" t="s">
        <v>604</v>
      </c>
      <c r="C23" s="589"/>
      <c r="D23" s="589"/>
      <c r="E23" s="590"/>
      <c r="F23" s="526" t="s">
        <v>192</v>
      </c>
      <c r="G23" s="527"/>
      <c r="H23" s="528" t="s">
        <v>605</v>
      </c>
      <c r="I23" s="528"/>
      <c r="J23" s="528"/>
      <c r="K23" s="528"/>
      <c r="L23" s="528"/>
      <c r="M23" s="528"/>
      <c r="N23" s="528"/>
      <c r="O23" s="528"/>
      <c r="P23" s="528"/>
      <c r="Q23" s="528"/>
      <c r="R23" s="528"/>
      <c r="S23" s="528"/>
      <c r="T23" s="528"/>
      <c r="U23" s="528"/>
      <c r="V23" s="528"/>
      <c r="W23" s="528"/>
      <c r="X23" s="528"/>
      <c r="Y23" s="528"/>
      <c r="Z23" s="528"/>
      <c r="AA23" s="528"/>
      <c r="AB23" s="528"/>
      <c r="AC23" s="484"/>
      <c r="AD23" s="414"/>
      <c r="AE23" s="415"/>
      <c r="AF23" s="415"/>
      <c r="AG23" s="415"/>
      <c r="AH23" s="415"/>
      <c r="AI23" s="415"/>
      <c r="AJ23" s="416"/>
      <c r="AK23" s="85"/>
      <c r="AL23" s="85"/>
      <c r="BE23" s="85"/>
    </row>
    <row r="24" spans="1:57" s="87" customFormat="1" ht="22.5" customHeight="1">
      <c r="A24" s="85"/>
      <c r="B24" s="588" t="s">
        <v>606</v>
      </c>
      <c r="C24" s="589"/>
      <c r="D24" s="589"/>
      <c r="E24" s="590"/>
      <c r="F24" s="526" t="s">
        <v>192</v>
      </c>
      <c r="G24" s="527"/>
      <c r="H24" s="431" t="s">
        <v>607</v>
      </c>
      <c r="I24" s="432"/>
      <c r="J24" s="432"/>
      <c r="K24" s="432"/>
      <c r="L24" s="432"/>
      <c r="M24" s="432"/>
      <c r="N24" s="432"/>
      <c r="O24" s="432"/>
      <c r="P24" s="432"/>
      <c r="Q24" s="432"/>
      <c r="R24" s="432"/>
      <c r="S24" s="432" t="s">
        <v>608</v>
      </c>
      <c r="T24" s="432"/>
      <c r="U24" s="432"/>
      <c r="V24" s="432"/>
      <c r="W24" s="432"/>
      <c r="X24" s="432"/>
      <c r="Y24" s="432"/>
      <c r="Z24" s="432"/>
      <c r="AA24" s="432"/>
      <c r="AB24" s="432"/>
      <c r="AC24" s="676"/>
      <c r="AD24" s="629"/>
      <c r="AE24" s="630"/>
      <c r="AF24" s="630"/>
      <c r="AG24" s="631"/>
      <c r="AH24" s="624"/>
      <c r="AI24" s="625"/>
      <c r="AJ24" s="292" t="s">
        <v>836</v>
      </c>
      <c r="AK24" s="85"/>
      <c r="AL24" s="85"/>
      <c r="BE24" s="85"/>
    </row>
    <row r="25" spans="1:57" s="87" customFormat="1" ht="22.5" customHeight="1">
      <c r="A25" s="85"/>
      <c r="B25" s="588" t="s">
        <v>609</v>
      </c>
      <c r="C25" s="589"/>
      <c r="D25" s="589"/>
      <c r="E25" s="590"/>
      <c r="F25" s="526" t="s">
        <v>192</v>
      </c>
      <c r="G25" s="527"/>
      <c r="H25" s="528" t="s">
        <v>610</v>
      </c>
      <c r="I25" s="528"/>
      <c r="J25" s="528"/>
      <c r="K25" s="528"/>
      <c r="L25" s="528"/>
      <c r="M25" s="528"/>
      <c r="N25" s="528"/>
      <c r="O25" s="528"/>
      <c r="P25" s="528"/>
      <c r="Q25" s="528"/>
      <c r="R25" s="528"/>
      <c r="S25" s="528"/>
      <c r="T25" s="528"/>
      <c r="U25" s="528"/>
      <c r="V25" s="528"/>
      <c r="W25" s="528"/>
      <c r="X25" s="528"/>
      <c r="Y25" s="528"/>
      <c r="Z25" s="528"/>
      <c r="AA25" s="528"/>
      <c r="AB25" s="528"/>
      <c r="AC25" s="484"/>
      <c r="AD25" s="626"/>
      <c r="AE25" s="627"/>
      <c r="AF25" s="627"/>
      <c r="AG25" s="627"/>
      <c r="AH25" s="627"/>
      <c r="AI25" s="627"/>
      <c r="AJ25" s="628"/>
      <c r="AK25" s="85"/>
      <c r="AL25" s="85"/>
      <c r="BE25" s="85"/>
    </row>
    <row r="26" spans="1:57" s="87" customFormat="1" ht="22.5" customHeight="1">
      <c r="A26" s="85"/>
      <c r="B26" s="588" t="s">
        <v>611</v>
      </c>
      <c r="C26" s="589"/>
      <c r="D26" s="589"/>
      <c r="E26" s="590"/>
      <c r="F26" s="526" t="s">
        <v>192</v>
      </c>
      <c r="G26" s="527"/>
      <c r="H26" s="528" t="s">
        <v>612</v>
      </c>
      <c r="I26" s="528"/>
      <c r="J26" s="528"/>
      <c r="K26" s="528"/>
      <c r="L26" s="528"/>
      <c r="M26" s="528"/>
      <c r="N26" s="528"/>
      <c r="O26" s="528"/>
      <c r="P26" s="528"/>
      <c r="Q26" s="528"/>
      <c r="R26" s="528"/>
      <c r="S26" s="528"/>
      <c r="T26" s="528"/>
      <c r="U26" s="528"/>
      <c r="V26" s="528"/>
      <c r="W26" s="528"/>
      <c r="X26" s="528"/>
      <c r="Y26" s="528"/>
      <c r="Z26" s="528"/>
      <c r="AA26" s="528"/>
      <c r="AB26" s="528"/>
      <c r="AC26" s="484"/>
      <c r="AD26" s="626"/>
      <c r="AE26" s="627"/>
      <c r="AF26" s="627"/>
      <c r="AG26" s="627"/>
      <c r="AH26" s="627"/>
      <c r="AI26" s="627"/>
      <c r="AJ26" s="628"/>
      <c r="AK26" s="85"/>
      <c r="AL26" s="85"/>
      <c r="BE26" s="85"/>
    </row>
    <row r="27" spans="1:57" s="87" customFormat="1" ht="22.5" customHeight="1">
      <c r="A27" s="85"/>
      <c r="B27" s="588" t="s">
        <v>613</v>
      </c>
      <c r="C27" s="589"/>
      <c r="D27" s="589"/>
      <c r="E27" s="590"/>
      <c r="F27" s="526" t="s">
        <v>192</v>
      </c>
      <c r="G27" s="527"/>
      <c r="H27" s="528"/>
      <c r="I27" s="528"/>
      <c r="J27" s="528"/>
      <c r="K27" s="528"/>
      <c r="L27" s="528"/>
      <c r="M27" s="528"/>
      <c r="N27" s="528"/>
      <c r="O27" s="528"/>
      <c r="P27" s="528"/>
      <c r="Q27" s="528"/>
      <c r="R27" s="528"/>
      <c r="S27" s="528"/>
      <c r="T27" s="528"/>
      <c r="U27" s="528"/>
      <c r="V27" s="528"/>
      <c r="W27" s="528"/>
      <c r="X27" s="528"/>
      <c r="Y27" s="528"/>
      <c r="Z27" s="528"/>
      <c r="AA27" s="528"/>
      <c r="AB27" s="528"/>
      <c r="AC27" s="484"/>
      <c r="AD27" s="652"/>
      <c r="AE27" s="653"/>
      <c r="AF27" s="653"/>
      <c r="AG27" s="653"/>
      <c r="AH27" s="653"/>
      <c r="AI27" s="653"/>
      <c r="AJ27" s="654"/>
      <c r="AK27" s="85"/>
      <c r="AL27" s="85"/>
      <c r="BE27" s="85"/>
    </row>
    <row r="28" spans="1:57" s="87" customFormat="1" ht="22.5" customHeight="1">
      <c r="A28" s="85"/>
      <c r="B28" s="588" t="s">
        <v>614</v>
      </c>
      <c r="C28" s="589"/>
      <c r="D28" s="589"/>
      <c r="E28" s="590"/>
      <c r="F28" s="526" t="s">
        <v>192</v>
      </c>
      <c r="G28" s="527"/>
      <c r="H28" s="528"/>
      <c r="I28" s="528"/>
      <c r="J28" s="528"/>
      <c r="K28" s="528"/>
      <c r="L28" s="528"/>
      <c r="M28" s="528"/>
      <c r="N28" s="528"/>
      <c r="O28" s="528"/>
      <c r="P28" s="528"/>
      <c r="Q28" s="528"/>
      <c r="R28" s="528"/>
      <c r="S28" s="528"/>
      <c r="T28" s="528"/>
      <c r="U28" s="528"/>
      <c r="V28" s="528"/>
      <c r="W28" s="528"/>
      <c r="X28" s="528"/>
      <c r="Y28" s="528"/>
      <c r="Z28" s="528"/>
      <c r="AA28" s="528"/>
      <c r="AB28" s="528"/>
      <c r="AC28" s="484"/>
      <c r="AD28" s="655" t="s">
        <v>615</v>
      </c>
      <c r="AE28" s="656"/>
      <c r="AF28" s="101"/>
      <c r="AG28" s="104" t="s">
        <v>195</v>
      </c>
      <c r="AH28" s="152" t="s">
        <v>616</v>
      </c>
      <c r="AI28" s="539"/>
      <c r="AJ28" s="540"/>
      <c r="AK28" s="85"/>
      <c r="AL28" s="85"/>
      <c r="BE28" s="85"/>
    </row>
    <row r="29" spans="1:57" s="87" customFormat="1" ht="22.5" customHeight="1">
      <c r="A29" s="85"/>
      <c r="B29" s="588" t="s">
        <v>617</v>
      </c>
      <c r="C29" s="589"/>
      <c r="D29" s="589"/>
      <c r="E29" s="590"/>
      <c r="F29" s="526" t="s">
        <v>192</v>
      </c>
      <c r="G29" s="527"/>
      <c r="H29" s="528"/>
      <c r="I29" s="528"/>
      <c r="J29" s="528"/>
      <c r="K29" s="528"/>
      <c r="L29" s="528"/>
      <c r="M29" s="528"/>
      <c r="N29" s="528"/>
      <c r="O29" s="528"/>
      <c r="P29" s="528"/>
      <c r="Q29" s="528"/>
      <c r="R29" s="528"/>
      <c r="S29" s="528"/>
      <c r="T29" s="528"/>
      <c r="U29" s="528"/>
      <c r="V29" s="528"/>
      <c r="W29" s="528"/>
      <c r="X29" s="528"/>
      <c r="Y29" s="528"/>
      <c r="Z29" s="528"/>
      <c r="AA29" s="528"/>
      <c r="AB29" s="528"/>
      <c r="AC29" s="484"/>
      <c r="AD29" s="657" t="s">
        <v>615</v>
      </c>
      <c r="AE29" s="658"/>
      <c r="AF29" s="143"/>
      <c r="AG29" s="142" t="s">
        <v>618</v>
      </c>
      <c r="AH29" s="141" t="s">
        <v>619</v>
      </c>
      <c r="AI29" s="541"/>
      <c r="AJ29" s="542"/>
      <c r="AK29" s="85"/>
      <c r="AL29" s="85"/>
      <c r="BE29" s="85"/>
    </row>
    <row r="30" spans="1:57" ht="22.5" customHeight="1" thickBot="1">
      <c r="B30" s="588" t="s">
        <v>620</v>
      </c>
      <c r="C30" s="589"/>
      <c r="D30" s="589"/>
      <c r="E30" s="590"/>
      <c r="F30" s="649" t="s">
        <v>192</v>
      </c>
      <c r="G30" s="649"/>
      <c r="H30" s="650" t="s">
        <v>621</v>
      </c>
      <c r="I30" s="650"/>
      <c r="J30" s="650"/>
      <c r="K30" s="650"/>
      <c r="L30" s="650"/>
      <c r="M30" s="650"/>
      <c r="N30" s="650"/>
      <c r="O30" s="650"/>
      <c r="P30" s="650"/>
      <c r="Q30" s="650"/>
      <c r="R30" s="650"/>
      <c r="S30" s="650"/>
      <c r="T30" s="650"/>
      <c r="U30" s="650"/>
      <c r="V30" s="650"/>
      <c r="W30" s="650"/>
      <c r="X30" s="650"/>
      <c r="Y30" s="650"/>
      <c r="Z30" s="650"/>
      <c r="AA30" s="650"/>
      <c r="AB30" s="650"/>
      <c r="AC30" s="651"/>
      <c r="AD30" s="632"/>
      <c r="AE30" s="633"/>
      <c r="AF30" s="633"/>
      <c r="AG30" s="633"/>
      <c r="AH30" s="633"/>
      <c r="AI30" s="633"/>
      <c r="AJ30" s="634"/>
      <c r="AK30" s="85"/>
      <c r="AL30" s="85"/>
      <c r="AX30" s="154"/>
      <c r="AY30" s="154"/>
    </row>
    <row r="31" spans="1:57" s="87" customFormat="1" ht="22.5" customHeight="1">
      <c r="A31" s="85"/>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85"/>
      <c r="AI31" s="86"/>
      <c r="AJ31" s="86"/>
      <c r="BE31" s="85"/>
    </row>
    <row r="32" spans="1:57" s="87" customFormat="1" ht="22.5" customHeight="1" thickBot="1">
      <c r="A32" s="85"/>
      <c r="B32" s="425" t="s">
        <v>622</v>
      </c>
      <c r="C32" s="425"/>
      <c r="D32" s="425"/>
      <c r="E32" s="425"/>
      <c r="F32" s="425"/>
      <c r="G32" s="425"/>
      <c r="H32" s="425"/>
      <c r="I32" s="425"/>
      <c r="J32" s="425"/>
      <c r="K32" s="425"/>
      <c r="L32" s="425"/>
      <c r="M32" s="425"/>
      <c r="N32" s="425"/>
      <c r="O32" s="425"/>
      <c r="P32" s="425"/>
      <c r="Q32" s="425"/>
      <c r="R32" s="425"/>
      <c r="S32" s="425"/>
      <c r="T32" s="425"/>
      <c r="U32" s="425" t="s">
        <v>623</v>
      </c>
      <c r="V32" s="425"/>
      <c r="W32" s="425"/>
      <c r="X32" s="425"/>
      <c r="Y32" s="425"/>
      <c r="Z32" s="425"/>
      <c r="AA32" s="425"/>
      <c r="AB32" s="425"/>
      <c r="AC32" s="425"/>
      <c r="AD32" s="425"/>
      <c r="AE32" s="425"/>
      <c r="AF32" s="425"/>
      <c r="AG32" s="425"/>
      <c r="AH32" s="425"/>
      <c r="AI32" s="425"/>
      <c r="AJ32" s="425"/>
      <c r="BE32" s="85"/>
    </row>
    <row r="33" spans="1:57" s="87" customFormat="1" ht="22.5" customHeight="1">
      <c r="A33" s="85"/>
      <c r="B33" s="690"/>
      <c r="C33" s="691"/>
      <c r="D33" s="691"/>
      <c r="E33" s="691"/>
      <c r="F33" s="691"/>
      <c r="G33" s="691"/>
      <c r="H33" s="691"/>
      <c r="I33" s="691"/>
      <c r="J33" s="691"/>
      <c r="K33" s="691"/>
      <c r="L33" s="691"/>
      <c r="M33" s="691"/>
      <c r="N33" s="691"/>
      <c r="O33" s="691"/>
      <c r="P33" s="691"/>
      <c r="Q33" s="691"/>
      <c r="R33" s="691"/>
      <c r="S33" s="691"/>
      <c r="T33" s="691"/>
      <c r="U33" s="691"/>
      <c r="V33" s="691"/>
      <c r="W33" s="691"/>
      <c r="X33" s="691"/>
      <c r="Y33" s="691"/>
      <c r="Z33" s="691"/>
      <c r="AA33" s="691"/>
      <c r="AB33" s="691"/>
      <c r="AC33" s="691"/>
      <c r="AD33" s="691"/>
      <c r="AE33" s="691"/>
      <c r="AF33" s="691"/>
      <c r="AG33" s="691"/>
      <c r="AH33" s="691"/>
      <c r="AI33" s="691"/>
      <c r="AJ33" s="696"/>
      <c r="BE33" s="85"/>
    </row>
    <row r="34" spans="1:57" s="87" customFormat="1" ht="22.5" customHeight="1">
      <c r="A34" s="85"/>
      <c r="B34" s="692"/>
      <c r="C34" s="693"/>
      <c r="D34" s="693"/>
      <c r="E34" s="693"/>
      <c r="F34" s="693"/>
      <c r="G34" s="693"/>
      <c r="H34" s="693"/>
      <c r="I34" s="693"/>
      <c r="J34" s="693"/>
      <c r="K34" s="693"/>
      <c r="L34" s="693"/>
      <c r="M34" s="693"/>
      <c r="N34" s="693"/>
      <c r="O34" s="693"/>
      <c r="P34" s="693"/>
      <c r="Q34" s="693"/>
      <c r="R34" s="693"/>
      <c r="S34" s="693"/>
      <c r="T34" s="693"/>
      <c r="U34" s="693"/>
      <c r="V34" s="693"/>
      <c r="W34" s="693"/>
      <c r="X34" s="693"/>
      <c r="Y34" s="693"/>
      <c r="Z34" s="693"/>
      <c r="AA34" s="693"/>
      <c r="AB34" s="693"/>
      <c r="AC34" s="693"/>
      <c r="AD34" s="693"/>
      <c r="AE34" s="693"/>
      <c r="AF34" s="693"/>
      <c r="AG34" s="693"/>
      <c r="AH34" s="693"/>
      <c r="AI34" s="693"/>
      <c r="AJ34" s="697"/>
      <c r="BE34" s="85"/>
    </row>
    <row r="35" spans="1:57" s="87" customFormat="1" ht="22.5" customHeight="1">
      <c r="A35" s="85"/>
      <c r="B35" s="692"/>
      <c r="C35" s="693"/>
      <c r="D35" s="693"/>
      <c r="E35" s="693"/>
      <c r="F35" s="693"/>
      <c r="G35" s="693"/>
      <c r="H35" s="693"/>
      <c r="I35" s="693"/>
      <c r="J35" s="693"/>
      <c r="K35" s="693"/>
      <c r="L35" s="693"/>
      <c r="M35" s="693"/>
      <c r="N35" s="693"/>
      <c r="O35" s="693"/>
      <c r="P35" s="693"/>
      <c r="Q35" s="693"/>
      <c r="R35" s="693"/>
      <c r="S35" s="693"/>
      <c r="T35" s="693"/>
      <c r="U35" s="693"/>
      <c r="V35" s="693"/>
      <c r="W35" s="693"/>
      <c r="X35" s="693"/>
      <c r="Y35" s="693"/>
      <c r="Z35" s="693"/>
      <c r="AA35" s="693"/>
      <c r="AB35" s="693"/>
      <c r="AC35" s="693"/>
      <c r="AD35" s="693"/>
      <c r="AE35" s="693"/>
      <c r="AF35" s="693"/>
      <c r="AG35" s="693"/>
      <c r="AH35" s="693"/>
      <c r="AI35" s="693"/>
      <c r="AJ35" s="697"/>
      <c r="BE35" s="85"/>
    </row>
    <row r="36" spans="1:57" s="87" customFormat="1" ht="22.5" customHeight="1">
      <c r="A36" s="85"/>
      <c r="B36" s="692"/>
      <c r="C36" s="693"/>
      <c r="D36" s="693"/>
      <c r="E36" s="693"/>
      <c r="F36" s="693"/>
      <c r="G36" s="693"/>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3"/>
      <c r="AJ36" s="697"/>
      <c r="BE36" s="85"/>
    </row>
    <row r="37" spans="1:57" s="87" customFormat="1" ht="22.5" customHeight="1">
      <c r="A37" s="85"/>
      <c r="B37" s="692"/>
      <c r="C37" s="693"/>
      <c r="D37" s="693"/>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7"/>
      <c r="BE37" s="85"/>
    </row>
    <row r="38" spans="1:57" s="87" customFormat="1" ht="22.5" customHeight="1">
      <c r="A38" s="85"/>
      <c r="B38" s="692"/>
      <c r="C38" s="693"/>
      <c r="D38" s="693"/>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7"/>
      <c r="BE38" s="85"/>
    </row>
    <row r="39" spans="1:57" s="87" customFormat="1" ht="22.5" customHeight="1">
      <c r="A39" s="85"/>
      <c r="B39" s="692"/>
      <c r="C39" s="693"/>
      <c r="D39" s="693"/>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7"/>
      <c r="BE39" s="85"/>
    </row>
    <row r="40" spans="1:57" s="87" customFormat="1" ht="22.5" customHeight="1">
      <c r="A40" s="85"/>
      <c r="B40" s="692"/>
      <c r="C40" s="693"/>
      <c r="D40" s="693"/>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7"/>
      <c r="BE40" s="85"/>
    </row>
    <row r="41" spans="1:57" s="87" customFormat="1" ht="22.5" customHeight="1">
      <c r="A41" s="85"/>
      <c r="B41" s="692"/>
      <c r="C41" s="693"/>
      <c r="D41" s="693"/>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7"/>
      <c r="BE41" s="85"/>
    </row>
    <row r="42" spans="1:57" s="87" customFormat="1" ht="22.5" customHeight="1">
      <c r="A42" s="85"/>
      <c r="B42" s="692"/>
      <c r="C42" s="693"/>
      <c r="D42" s="693"/>
      <c r="E42" s="693"/>
      <c r="F42" s="693"/>
      <c r="G42" s="693"/>
      <c r="H42" s="693"/>
      <c r="I42" s="693"/>
      <c r="J42" s="693"/>
      <c r="K42" s="693"/>
      <c r="L42" s="693"/>
      <c r="M42" s="693"/>
      <c r="N42" s="693"/>
      <c r="O42" s="693"/>
      <c r="P42" s="693"/>
      <c r="Q42" s="693"/>
      <c r="R42" s="693"/>
      <c r="S42" s="693"/>
      <c r="T42" s="693"/>
      <c r="U42" s="693"/>
      <c r="V42" s="693"/>
      <c r="W42" s="693"/>
      <c r="X42" s="693"/>
      <c r="Y42" s="693"/>
      <c r="Z42" s="693"/>
      <c r="AA42" s="693"/>
      <c r="AB42" s="693"/>
      <c r="AC42" s="693"/>
      <c r="AD42" s="693"/>
      <c r="AE42" s="693"/>
      <c r="AF42" s="693"/>
      <c r="AG42" s="693"/>
      <c r="AH42" s="693"/>
      <c r="AI42" s="693"/>
      <c r="AJ42" s="697"/>
      <c r="BE42" s="85"/>
    </row>
    <row r="43" spans="1:57" s="87" customFormat="1" ht="22.5" customHeight="1">
      <c r="A43" s="85"/>
      <c r="B43" s="692"/>
      <c r="C43" s="693"/>
      <c r="D43" s="693"/>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7"/>
      <c r="BE43" s="85"/>
    </row>
    <row r="44" spans="1:57" s="87" customFormat="1" ht="22.5" customHeight="1">
      <c r="A44" s="85"/>
      <c r="B44" s="692"/>
      <c r="C44" s="693"/>
      <c r="D44" s="693"/>
      <c r="E44" s="693"/>
      <c r="F44" s="693"/>
      <c r="G44" s="693"/>
      <c r="H44" s="693"/>
      <c r="I44" s="693"/>
      <c r="J44" s="693"/>
      <c r="K44" s="693"/>
      <c r="L44" s="693"/>
      <c r="M44" s="693"/>
      <c r="N44" s="693"/>
      <c r="O44" s="693"/>
      <c r="P44" s="693"/>
      <c r="Q44" s="693"/>
      <c r="R44" s="693"/>
      <c r="S44" s="693"/>
      <c r="T44" s="693"/>
      <c r="U44" s="693"/>
      <c r="V44" s="693"/>
      <c r="W44" s="693"/>
      <c r="X44" s="693"/>
      <c r="Y44" s="693"/>
      <c r="Z44" s="693"/>
      <c r="AA44" s="693"/>
      <c r="AB44" s="693"/>
      <c r="AC44" s="693"/>
      <c r="AD44" s="693"/>
      <c r="AE44" s="693"/>
      <c r="AF44" s="693"/>
      <c r="AG44" s="693"/>
      <c r="AH44" s="693"/>
      <c r="AI44" s="693"/>
      <c r="AJ44" s="697"/>
      <c r="BE44" s="85"/>
    </row>
    <row r="45" spans="1:57" s="87" customFormat="1" ht="22.5" customHeight="1">
      <c r="A45" s="85"/>
      <c r="B45" s="692"/>
      <c r="C45" s="693"/>
      <c r="D45" s="693"/>
      <c r="E45" s="693"/>
      <c r="F45" s="693"/>
      <c r="G45" s="693"/>
      <c r="H45" s="693"/>
      <c r="I45" s="693"/>
      <c r="J45" s="693"/>
      <c r="K45" s="693"/>
      <c r="L45" s="693"/>
      <c r="M45" s="693"/>
      <c r="N45" s="693"/>
      <c r="O45" s="693"/>
      <c r="P45" s="693"/>
      <c r="Q45" s="693"/>
      <c r="R45" s="693"/>
      <c r="S45" s="693"/>
      <c r="T45" s="693"/>
      <c r="U45" s="693"/>
      <c r="V45" s="693"/>
      <c r="W45" s="693"/>
      <c r="X45" s="693"/>
      <c r="Y45" s="693"/>
      <c r="Z45" s="693"/>
      <c r="AA45" s="693"/>
      <c r="AB45" s="693"/>
      <c r="AC45" s="693"/>
      <c r="AD45" s="693"/>
      <c r="AE45" s="693"/>
      <c r="AF45" s="693"/>
      <c r="AG45" s="693"/>
      <c r="AH45" s="693"/>
      <c r="AI45" s="693"/>
      <c r="AJ45" s="697"/>
      <c r="BE45" s="85"/>
    </row>
    <row r="46" spans="1:57" s="87" customFormat="1" ht="22.5" customHeight="1">
      <c r="A46" s="85"/>
      <c r="B46" s="692"/>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7"/>
      <c r="BE46" s="85"/>
    </row>
    <row r="47" spans="1:57" s="87" customFormat="1" ht="22.5" customHeight="1">
      <c r="A47" s="85"/>
      <c r="B47" s="692"/>
      <c r="C47" s="693"/>
      <c r="D47" s="693"/>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693"/>
      <c r="AJ47" s="697"/>
      <c r="BE47" s="85"/>
    </row>
    <row r="48" spans="1:57" s="87" customFormat="1" ht="22.5" customHeight="1">
      <c r="A48" s="85"/>
      <c r="B48" s="692"/>
      <c r="C48" s="693"/>
      <c r="D48" s="693"/>
      <c r="E48" s="693"/>
      <c r="F48" s="693"/>
      <c r="G48" s="693"/>
      <c r="H48" s="693"/>
      <c r="I48" s="693"/>
      <c r="J48" s="693"/>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c r="AI48" s="693"/>
      <c r="AJ48" s="697"/>
      <c r="BE48" s="85"/>
    </row>
    <row r="49" spans="1:57" s="87" customFormat="1" ht="22.5" customHeight="1">
      <c r="A49" s="85"/>
      <c r="B49" s="692"/>
      <c r="C49" s="693"/>
      <c r="D49" s="693"/>
      <c r="E49" s="693"/>
      <c r="F49" s="693"/>
      <c r="G49" s="693"/>
      <c r="H49" s="693"/>
      <c r="I49" s="693"/>
      <c r="J49" s="693"/>
      <c r="K49" s="693"/>
      <c r="L49" s="693"/>
      <c r="M49" s="693"/>
      <c r="N49" s="693"/>
      <c r="O49" s="693"/>
      <c r="P49" s="693"/>
      <c r="Q49" s="693"/>
      <c r="R49" s="693"/>
      <c r="S49" s="693"/>
      <c r="T49" s="693"/>
      <c r="U49" s="693"/>
      <c r="V49" s="693"/>
      <c r="W49" s="693"/>
      <c r="X49" s="693"/>
      <c r="Y49" s="693"/>
      <c r="Z49" s="693"/>
      <c r="AA49" s="693"/>
      <c r="AB49" s="693"/>
      <c r="AC49" s="693"/>
      <c r="AD49" s="693"/>
      <c r="AE49" s="693"/>
      <c r="AF49" s="693"/>
      <c r="AG49" s="693"/>
      <c r="AH49" s="693"/>
      <c r="AI49" s="693"/>
      <c r="AJ49" s="697"/>
      <c r="BE49" s="85"/>
    </row>
    <row r="50" spans="1:57" s="87" customFormat="1" ht="22.5" customHeight="1">
      <c r="A50" s="85"/>
      <c r="B50" s="692"/>
      <c r="C50" s="693"/>
      <c r="D50" s="693"/>
      <c r="E50" s="693"/>
      <c r="F50" s="693"/>
      <c r="G50" s="693"/>
      <c r="H50" s="693"/>
      <c r="I50" s="693"/>
      <c r="J50" s="693"/>
      <c r="K50" s="693"/>
      <c r="L50" s="693"/>
      <c r="M50" s="693"/>
      <c r="N50" s="693"/>
      <c r="O50" s="693"/>
      <c r="P50" s="693"/>
      <c r="Q50" s="693"/>
      <c r="R50" s="693"/>
      <c r="S50" s="693"/>
      <c r="T50" s="693"/>
      <c r="U50" s="693"/>
      <c r="V50" s="693"/>
      <c r="W50" s="693"/>
      <c r="X50" s="693"/>
      <c r="Y50" s="693"/>
      <c r="Z50" s="693"/>
      <c r="AA50" s="693"/>
      <c r="AB50" s="693"/>
      <c r="AC50" s="693"/>
      <c r="AD50" s="693"/>
      <c r="AE50" s="693"/>
      <c r="AF50" s="693"/>
      <c r="AG50" s="693"/>
      <c r="AH50" s="693"/>
      <c r="AI50" s="693"/>
      <c r="AJ50" s="697"/>
      <c r="BE50" s="85"/>
    </row>
    <row r="51" spans="1:57" s="87" customFormat="1" ht="22.5" customHeight="1">
      <c r="A51" s="85"/>
      <c r="B51" s="692"/>
      <c r="C51" s="693"/>
      <c r="D51" s="693"/>
      <c r="E51" s="693"/>
      <c r="F51" s="693"/>
      <c r="G51" s="693"/>
      <c r="H51" s="693"/>
      <c r="I51" s="693"/>
      <c r="J51" s="693"/>
      <c r="K51" s="693"/>
      <c r="L51" s="693"/>
      <c r="M51" s="693"/>
      <c r="N51" s="693"/>
      <c r="O51" s="693"/>
      <c r="P51" s="693"/>
      <c r="Q51" s="693"/>
      <c r="R51" s="693"/>
      <c r="S51" s="693"/>
      <c r="T51" s="693"/>
      <c r="U51" s="693"/>
      <c r="V51" s="693"/>
      <c r="W51" s="693"/>
      <c r="X51" s="693"/>
      <c r="Y51" s="693"/>
      <c r="Z51" s="693"/>
      <c r="AA51" s="693"/>
      <c r="AB51" s="693"/>
      <c r="AC51" s="693"/>
      <c r="AD51" s="693"/>
      <c r="AE51" s="693"/>
      <c r="AF51" s="693"/>
      <c r="AG51" s="693"/>
      <c r="AH51" s="693"/>
      <c r="AI51" s="693"/>
      <c r="AJ51" s="697"/>
      <c r="BE51" s="85"/>
    </row>
    <row r="52" spans="1:57" s="87" customFormat="1" ht="22.5" customHeight="1">
      <c r="A52" s="85"/>
      <c r="B52" s="692"/>
      <c r="C52" s="693"/>
      <c r="D52" s="693"/>
      <c r="E52" s="693"/>
      <c r="F52" s="693"/>
      <c r="G52" s="693"/>
      <c r="H52" s="693"/>
      <c r="I52" s="693"/>
      <c r="J52" s="693"/>
      <c r="K52" s="693"/>
      <c r="L52" s="693"/>
      <c r="M52" s="693"/>
      <c r="N52" s="693"/>
      <c r="O52" s="693"/>
      <c r="P52" s="693"/>
      <c r="Q52" s="693"/>
      <c r="R52" s="693"/>
      <c r="S52" s="693"/>
      <c r="T52" s="693"/>
      <c r="U52" s="693"/>
      <c r="V52" s="693"/>
      <c r="W52" s="693"/>
      <c r="X52" s="693"/>
      <c r="Y52" s="693"/>
      <c r="Z52" s="693"/>
      <c r="AA52" s="693"/>
      <c r="AB52" s="693"/>
      <c r="AC52" s="693"/>
      <c r="AD52" s="693"/>
      <c r="AE52" s="693"/>
      <c r="AF52" s="693"/>
      <c r="AG52" s="693"/>
      <c r="AH52" s="693"/>
      <c r="AI52" s="693"/>
      <c r="AJ52" s="697"/>
      <c r="BE52" s="85"/>
    </row>
    <row r="53" spans="1:57" s="87" customFormat="1" ht="22.5" customHeight="1">
      <c r="A53" s="85"/>
      <c r="B53" s="692"/>
      <c r="C53" s="693"/>
      <c r="D53" s="693"/>
      <c r="E53" s="693"/>
      <c r="F53" s="693"/>
      <c r="G53" s="693"/>
      <c r="H53" s="693"/>
      <c r="I53" s="693"/>
      <c r="J53" s="693"/>
      <c r="K53" s="693"/>
      <c r="L53" s="693"/>
      <c r="M53" s="693"/>
      <c r="N53" s="693"/>
      <c r="O53" s="693"/>
      <c r="P53" s="693"/>
      <c r="Q53" s="693"/>
      <c r="R53" s="693"/>
      <c r="S53" s="693"/>
      <c r="T53" s="693"/>
      <c r="U53" s="693"/>
      <c r="V53" s="693"/>
      <c r="W53" s="693"/>
      <c r="X53" s="693"/>
      <c r="Y53" s="693"/>
      <c r="Z53" s="693"/>
      <c r="AA53" s="693"/>
      <c r="AB53" s="693"/>
      <c r="AC53" s="693"/>
      <c r="AD53" s="693"/>
      <c r="AE53" s="693"/>
      <c r="AF53" s="693"/>
      <c r="AG53" s="693"/>
      <c r="AH53" s="693"/>
      <c r="AI53" s="693"/>
      <c r="AJ53" s="697"/>
      <c r="BE53" s="85"/>
    </row>
    <row r="54" spans="1:57" s="87" customFormat="1" ht="22.5" customHeight="1">
      <c r="A54" s="85"/>
      <c r="B54" s="692"/>
      <c r="C54" s="693"/>
      <c r="D54" s="693"/>
      <c r="E54" s="693"/>
      <c r="F54" s="693"/>
      <c r="G54" s="693"/>
      <c r="H54" s="693"/>
      <c r="I54" s="693"/>
      <c r="J54" s="693"/>
      <c r="K54" s="693"/>
      <c r="L54" s="693"/>
      <c r="M54" s="693"/>
      <c r="N54" s="693"/>
      <c r="O54" s="693"/>
      <c r="P54" s="693"/>
      <c r="Q54" s="693"/>
      <c r="R54" s="693"/>
      <c r="S54" s="693"/>
      <c r="T54" s="693"/>
      <c r="U54" s="693"/>
      <c r="V54" s="693"/>
      <c r="W54" s="693"/>
      <c r="X54" s="693"/>
      <c r="Y54" s="693"/>
      <c r="Z54" s="693"/>
      <c r="AA54" s="693"/>
      <c r="AB54" s="693"/>
      <c r="AC54" s="693"/>
      <c r="AD54" s="693"/>
      <c r="AE54" s="693"/>
      <c r="AF54" s="693"/>
      <c r="AG54" s="693"/>
      <c r="AH54" s="693"/>
      <c r="AI54" s="693"/>
      <c r="AJ54" s="697"/>
      <c r="BE54" s="85"/>
    </row>
    <row r="55" spans="1:57" s="87" customFormat="1" ht="22.5" customHeight="1">
      <c r="A55" s="85"/>
      <c r="B55" s="692"/>
      <c r="C55" s="693"/>
      <c r="D55" s="693"/>
      <c r="E55" s="693"/>
      <c r="F55" s="693"/>
      <c r="G55" s="693"/>
      <c r="H55" s="693"/>
      <c r="I55" s="693"/>
      <c r="J55" s="693"/>
      <c r="K55" s="693"/>
      <c r="L55" s="693"/>
      <c r="M55" s="693"/>
      <c r="N55" s="693"/>
      <c r="O55" s="693"/>
      <c r="P55" s="693"/>
      <c r="Q55" s="693"/>
      <c r="R55" s="693"/>
      <c r="S55" s="693"/>
      <c r="T55" s="693"/>
      <c r="U55" s="693"/>
      <c r="V55" s="693"/>
      <c r="W55" s="693"/>
      <c r="X55" s="693"/>
      <c r="Y55" s="693"/>
      <c r="Z55" s="693"/>
      <c r="AA55" s="693"/>
      <c r="AB55" s="693"/>
      <c r="AC55" s="693"/>
      <c r="AD55" s="693"/>
      <c r="AE55" s="693"/>
      <c r="AF55" s="693"/>
      <c r="AG55" s="693"/>
      <c r="AH55" s="693"/>
      <c r="AI55" s="693"/>
      <c r="AJ55" s="697"/>
      <c r="BE55" s="85"/>
    </row>
    <row r="56" spans="1:57" s="87" customFormat="1" ht="22.5" customHeight="1">
      <c r="A56" s="85"/>
      <c r="B56" s="692"/>
      <c r="C56" s="693"/>
      <c r="D56" s="693"/>
      <c r="E56" s="693"/>
      <c r="F56" s="693"/>
      <c r="G56" s="693"/>
      <c r="H56" s="693"/>
      <c r="I56" s="693"/>
      <c r="J56" s="693"/>
      <c r="K56" s="693"/>
      <c r="L56" s="693"/>
      <c r="M56" s="693"/>
      <c r="N56" s="693"/>
      <c r="O56" s="693"/>
      <c r="P56" s="693"/>
      <c r="Q56" s="693"/>
      <c r="R56" s="693"/>
      <c r="S56" s="693"/>
      <c r="T56" s="693"/>
      <c r="U56" s="693"/>
      <c r="V56" s="693"/>
      <c r="W56" s="693"/>
      <c r="X56" s="693"/>
      <c r="Y56" s="693"/>
      <c r="Z56" s="693"/>
      <c r="AA56" s="693"/>
      <c r="AB56" s="693"/>
      <c r="AC56" s="693"/>
      <c r="AD56" s="693"/>
      <c r="AE56" s="693"/>
      <c r="AF56" s="693"/>
      <c r="AG56" s="693"/>
      <c r="AH56" s="693"/>
      <c r="AI56" s="693"/>
      <c r="AJ56" s="697"/>
      <c r="BE56" s="85"/>
    </row>
    <row r="57" spans="1:57" s="87" customFormat="1" ht="44.25" customHeight="1">
      <c r="A57" s="85"/>
      <c r="B57" s="692"/>
      <c r="C57" s="693"/>
      <c r="D57" s="693"/>
      <c r="E57" s="693"/>
      <c r="F57" s="693"/>
      <c r="G57" s="693"/>
      <c r="H57" s="693"/>
      <c r="I57" s="693"/>
      <c r="J57" s="693"/>
      <c r="K57" s="693"/>
      <c r="L57" s="693"/>
      <c r="M57" s="693"/>
      <c r="N57" s="693"/>
      <c r="O57" s="693"/>
      <c r="P57" s="693"/>
      <c r="Q57" s="693"/>
      <c r="R57" s="693"/>
      <c r="S57" s="693"/>
      <c r="T57" s="693"/>
      <c r="U57" s="693"/>
      <c r="V57" s="693"/>
      <c r="W57" s="693"/>
      <c r="X57" s="693"/>
      <c r="Y57" s="693"/>
      <c r="Z57" s="693"/>
      <c r="AA57" s="693"/>
      <c r="AB57" s="693"/>
      <c r="AC57" s="693"/>
      <c r="AD57" s="693"/>
      <c r="AE57" s="693"/>
      <c r="AF57" s="693"/>
      <c r="AG57" s="693"/>
      <c r="AH57" s="693"/>
      <c r="AI57" s="693"/>
      <c r="AJ57" s="697"/>
      <c r="BE57" s="85"/>
    </row>
    <row r="58" spans="1:57" s="87" customFormat="1" ht="44.25" customHeight="1">
      <c r="A58" s="85"/>
      <c r="B58" s="692"/>
      <c r="C58" s="693"/>
      <c r="D58" s="693"/>
      <c r="E58" s="693"/>
      <c r="F58" s="693"/>
      <c r="G58" s="693"/>
      <c r="H58" s="693"/>
      <c r="I58" s="693"/>
      <c r="J58" s="693"/>
      <c r="K58" s="693"/>
      <c r="L58" s="693"/>
      <c r="M58" s="693"/>
      <c r="N58" s="693"/>
      <c r="O58" s="693"/>
      <c r="P58" s="693"/>
      <c r="Q58" s="693"/>
      <c r="R58" s="693"/>
      <c r="S58" s="693"/>
      <c r="T58" s="693"/>
      <c r="U58" s="693"/>
      <c r="V58" s="693"/>
      <c r="W58" s="693"/>
      <c r="X58" s="693"/>
      <c r="Y58" s="693"/>
      <c r="Z58" s="693"/>
      <c r="AA58" s="693"/>
      <c r="AB58" s="693"/>
      <c r="AC58" s="693"/>
      <c r="AD58" s="693"/>
      <c r="AE58" s="693"/>
      <c r="AF58" s="693"/>
      <c r="AG58" s="693"/>
      <c r="AH58" s="693"/>
      <c r="AI58" s="693"/>
      <c r="AJ58" s="697"/>
      <c r="BE58" s="85"/>
    </row>
    <row r="59" spans="1:57" s="87" customFormat="1" ht="44.25" customHeight="1">
      <c r="A59" s="85"/>
      <c r="B59" s="692"/>
      <c r="C59" s="693"/>
      <c r="D59" s="693"/>
      <c r="E59" s="693"/>
      <c r="F59" s="693"/>
      <c r="G59" s="693"/>
      <c r="H59" s="693"/>
      <c r="I59" s="693"/>
      <c r="J59" s="693"/>
      <c r="K59" s="693"/>
      <c r="L59" s="693"/>
      <c r="M59" s="693"/>
      <c r="N59" s="693"/>
      <c r="O59" s="693"/>
      <c r="P59" s="693"/>
      <c r="Q59" s="693"/>
      <c r="R59" s="693"/>
      <c r="S59" s="693"/>
      <c r="T59" s="693"/>
      <c r="U59" s="693"/>
      <c r="V59" s="693"/>
      <c r="W59" s="693"/>
      <c r="X59" s="693"/>
      <c r="Y59" s="693"/>
      <c r="Z59" s="693"/>
      <c r="AA59" s="693"/>
      <c r="AB59" s="693"/>
      <c r="AC59" s="693"/>
      <c r="AD59" s="693"/>
      <c r="AE59" s="693"/>
      <c r="AF59" s="693"/>
      <c r="AG59" s="693"/>
      <c r="AH59" s="693"/>
      <c r="AI59" s="693"/>
      <c r="AJ59" s="697"/>
      <c r="BE59" s="85"/>
    </row>
    <row r="60" spans="1:57" s="87" customFormat="1" ht="44.25" customHeight="1">
      <c r="A60" s="85"/>
      <c r="B60" s="692"/>
      <c r="C60" s="693"/>
      <c r="D60" s="693"/>
      <c r="E60" s="693"/>
      <c r="F60" s="693"/>
      <c r="G60" s="693"/>
      <c r="H60" s="693"/>
      <c r="I60" s="693"/>
      <c r="J60" s="693"/>
      <c r="K60" s="693"/>
      <c r="L60" s="693"/>
      <c r="M60" s="693"/>
      <c r="N60" s="693"/>
      <c r="O60" s="693"/>
      <c r="P60" s="693"/>
      <c r="Q60" s="693"/>
      <c r="R60" s="693"/>
      <c r="S60" s="693"/>
      <c r="T60" s="693"/>
      <c r="U60" s="693"/>
      <c r="V60" s="693"/>
      <c r="W60" s="693"/>
      <c r="X60" s="693"/>
      <c r="Y60" s="693"/>
      <c r="Z60" s="693"/>
      <c r="AA60" s="693"/>
      <c r="AB60" s="693"/>
      <c r="AC60" s="693"/>
      <c r="AD60" s="693"/>
      <c r="AE60" s="693"/>
      <c r="AF60" s="693"/>
      <c r="AG60" s="693"/>
      <c r="AH60" s="693"/>
      <c r="AI60" s="693"/>
      <c r="AJ60" s="697"/>
      <c r="BE60" s="85"/>
    </row>
    <row r="61" spans="1:57" s="87" customFormat="1" ht="44.25" customHeight="1">
      <c r="A61" s="85"/>
      <c r="B61" s="692"/>
      <c r="C61" s="693"/>
      <c r="D61" s="693"/>
      <c r="E61" s="693"/>
      <c r="F61" s="693"/>
      <c r="G61" s="693"/>
      <c r="H61" s="693"/>
      <c r="I61" s="693"/>
      <c r="J61" s="693"/>
      <c r="K61" s="693"/>
      <c r="L61" s="693"/>
      <c r="M61" s="693"/>
      <c r="N61" s="693"/>
      <c r="O61" s="693"/>
      <c r="P61" s="693"/>
      <c r="Q61" s="693"/>
      <c r="R61" s="693"/>
      <c r="S61" s="693"/>
      <c r="T61" s="693"/>
      <c r="U61" s="693"/>
      <c r="V61" s="693"/>
      <c r="W61" s="693"/>
      <c r="X61" s="693"/>
      <c r="Y61" s="693"/>
      <c r="Z61" s="693"/>
      <c r="AA61" s="693"/>
      <c r="AB61" s="693"/>
      <c r="AC61" s="693"/>
      <c r="AD61" s="693"/>
      <c r="AE61" s="693"/>
      <c r="AF61" s="693"/>
      <c r="AG61" s="693"/>
      <c r="AH61" s="693"/>
      <c r="AI61" s="693"/>
      <c r="AJ61" s="697"/>
      <c r="BE61" s="85"/>
    </row>
    <row r="62" spans="1:57" s="87" customFormat="1" ht="44.25" customHeight="1" thickBot="1">
      <c r="A62" s="85"/>
      <c r="B62" s="694"/>
      <c r="C62" s="695"/>
      <c r="D62" s="695"/>
      <c r="E62" s="695"/>
      <c r="F62" s="695"/>
      <c r="G62" s="695"/>
      <c r="H62" s="695"/>
      <c r="I62" s="695"/>
      <c r="J62" s="695"/>
      <c r="K62" s="695"/>
      <c r="L62" s="695"/>
      <c r="M62" s="695"/>
      <c r="N62" s="695"/>
      <c r="O62" s="695"/>
      <c r="P62" s="695"/>
      <c r="Q62" s="695"/>
      <c r="R62" s="695"/>
      <c r="S62" s="695"/>
      <c r="T62" s="695"/>
      <c r="U62" s="695"/>
      <c r="V62" s="695"/>
      <c r="W62" s="695"/>
      <c r="X62" s="695"/>
      <c r="Y62" s="695"/>
      <c r="Z62" s="695"/>
      <c r="AA62" s="695"/>
      <c r="AB62" s="695"/>
      <c r="AC62" s="695"/>
      <c r="AD62" s="695"/>
      <c r="AE62" s="695"/>
      <c r="AF62" s="695"/>
      <c r="AG62" s="695"/>
      <c r="AH62" s="695"/>
      <c r="AI62" s="695"/>
      <c r="AJ62" s="698"/>
      <c r="BE62" s="85"/>
    </row>
    <row r="63" spans="1:57" ht="22.5" customHeight="1"/>
    <row r="64" spans="1:57" ht="22.5" customHeight="1" thickBot="1">
      <c r="A64" s="42"/>
      <c r="B64" s="591" t="s">
        <v>580</v>
      </c>
      <c r="C64" s="592"/>
      <c r="D64" s="592"/>
      <c r="E64" s="593"/>
      <c r="F64" s="636" t="s">
        <v>185</v>
      </c>
      <c r="G64" s="637"/>
      <c r="H64" s="407" t="s">
        <v>582</v>
      </c>
      <c r="I64" s="407"/>
      <c r="J64" s="407"/>
      <c r="K64" s="407"/>
      <c r="L64" s="407"/>
      <c r="M64" s="407"/>
      <c r="N64" s="407"/>
      <c r="O64" s="407"/>
      <c r="P64" s="407"/>
      <c r="Q64" s="407"/>
      <c r="R64" s="407"/>
      <c r="S64" s="407"/>
      <c r="T64" s="407"/>
      <c r="U64" s="407"/>
      <c r="V64" s="407"/>
      <c r="W64" s="407"/>
      <c r="X64" s="407"/>
      <c r="Y64" s="407"/>
      <c r="Z64" s="407"/>
      <c r="AA64" s="407"/>
      <c r="AB64" s="407"/>
      <c r="AC64" s="407"/>
      <c r="AD64" s="420" t="s">
        <v>624</v>
      </c>
      <c r="AE64" s="421"/>
      <c r="AF64" s="424" t="s">
        <v>625</v>
      </c>
      <c r="AG64" s="424"/>
      <c r="AH64" s="425"/>
      <c r="AI64" s="425"/>
      <c r="AJ64" s="425"/>
      <c r="AK64" s="85"/>
      <c r="AL64" s="85"/>
    </row>
    <row r="65" spans="2:56" ht="22.5" customHeight="1" thickTop="1">
      <c r="B65" s="573" t="s">
        <v>626</v>
      </c>
      <c r="C65" s="574"/>
      <c r="D65" s="574"/>
      <c r="E65" s="575"/>
      <c r="F65" s="371">
        <v>2</v>
      </c>
      <c r="G65" s="372"/>
      <c r="H65" s="643" t="s">
        <v>196</v>
      </c>
      <c r="I65" s="644"/>
      <c r="J65" s="644"/>
      <c r="K65" s="644"/>
      <c r="L65" s="644"/>
      <c r="M65" s="644"/>
      <c r="N65" s="644"/>
      <c r="O65" s="644"/>
      <c r="P65" s="644"/>
      <c r="Q65" s="644"/>
      <c r="R65" s="644"/>
      <c r="S65" s="644"/>
      <c r="T65" s="644"/>
      <c r="U65" s="644"/>
      <c r="V65" s="644"/>
      <c r="W65" s="644"/>
      <c r="X65" s="644"/>
      <c r="Y65" s="644"/>
      <c r="Z65" s="644"/>
      <c r="AA65" s="644"/>
      <c r="AB65" s="488" t="str">
        <f>IF('M7X-spec'!V12="○","★","")</f>
        <v/>
      </c>
      <c r="AC65" s="566"/>
      <c r="AD65" s="571">
        <v>160</v>
      </c>
      <c r="AE65" s="572"/>
      <c r="AF65" s="555"/>
      <c r="AG65" s="556"/>
      <c r="AH65" s="556"/>
      <c r="AI65" s="556"/>
      <c r="AJ65" s="557"/>
      <c r="AK65" s="85"/>
      <c r="AL65" s="85"/>
    </row>
    <row r="66" spans="2:56" ht="22.5" customHeight="1">
      <c r="B66" s="576"/>
      <c r="C66" s="577"/>
      <c r="D66" s="577"/>
      <c r="E66" s="578"/>
      <c r="F66" s="373"/>
      <c r="G66" s="374"/>
      <c r="H66" s="645" t="s">
        <v>197</v>
      </c>
      <c r="I66" s="646"/>
      <c r="J66" s="646"/>
      <c r="K66" s="646"/>
      <c r="L66" s="646"/>
      <c r="M66" s="646"/>
      <c r="N66" s="646"/>
      <c r="O66" s="646"/>
      <c r="P66" s="646"/>
      <c r="Q66" s="646"/>
      <c r="R66" s="646"/>
      <c r="S66" s="646"/>
      <c r="T66" s="646"/>
      <c r="U66" s="646"/>
      <c r="V66" s="646"/>
      <c r="W66" s="646"/>
      <c r="X66" s="646"/>
      <c r="Y66" s="646"/>
      <c r="Z66" s="646"/>
      <c r="AA66" s="646"/>
      <c r="AB66" s="461" t="str">
        <f>IF('M7X-spec'!V13="○","★","")</f>
        <v/>
      </c>
      <c r="AC66" s="523"/>
      <c r="AD66" s="457"/>
      <c r="AE66" s="458"/>
      <c r="AF66" s="390"/>
      <c r="AG66" s="391"/>
      <c r="AH66" s="391"/>
      <c r="AI66" s="391"/>
      <c r="AJ66" s="463"/>
      <c r="AK66" s="85"/>
      <c r="AL66" s="85"/>
    </row>
    <row r="67" spans="2:56" ht="22.5" customHeight="1">
      <c r="B67" s="576"/>
      <c r="C67" s="577"/>
      <c r="D67" s="577"/>
      <c r="E67" s="578"/>
      <c r="F67" s="373"/>
      <c r="G67" s="374"/>
      <c r="H67" s="645" t="s">
        <v>198</v>
      </c>
      <c r="I67" s="646"/>
      <c r="J67" s="646"/>
      <c r="K67" s="646"/>
      <c r="L67" s="646"/>
      <c r="M67" s="646"/>
      <c r="N67" s="646"/>
      <c r="O67" s="646"/>
      <c r="P67" s="646"/>
      <c r="Q67" s="646"/>
      <c r="R67" s="646"/>
      <c r="S67" s="646"/>
      <c r="T67" s="646"/>
      <c r="U67" s="646"/>
      <c r="V67" s="646"/>
      <c r="W67" s="646"/>
      <c r="X67" s="646"/>
      <c r="Y67" s="646"/>
      <c r="Z67" s="646"/>
      <c r="AA67" s="646"/>
      <c r="AB67" s="401" t="str">
        <f>IF('M7X-spec'!V14="○","★","")</f>
        <v/>
      </c>
      <c r="AC67" s="402"/>
      <c r="AD67" s="457"/>
      <c r="AE67" s="458"/>
      <c r="AF67" s="390"/>
      <c r="AG67" s="391"/>
      <c r="AH67" s="391"/>
      <c r="AI67" s="391"/>
      <c r="AJ67" s="463"/>
      <c r="AK67" s="85"/>
      <c r="AL67" s="85"/>
    </row>
    <row r="68" spans="2:56" ht="22.5" customHeight="1">
      <c r="B68" s="582" t="s">
        <v>627</v>
      </c>
      <c r="C68" s="583"/>
      <c r="D68" s="583"/>
      <c r="E68" s="584"/>
      <c r="F68" s="508">
        <v>3</v>
      </c>
      <c r="G68" s="509"/>
      <c r="H68" s="608" t="s">
        <v>628</v>
      </c>
      <c r="I68" s="609"/>
      <c r="J68" s="609"/>
      <c r="K68" s="609"/>
      <c r="L68" s="609"/>
      <c r="M68" s="609"/>
      <c r="N68" s="609"/>
      <c r="O68" s="609"/>
      <c r="P68" s="609"/>
      <c r="Q68" s="609"/>
      <c r="R68" s="609"/>
      <c r="S68" s="609"/>
      <c r="T68" s="609"/>
      <c r="U68" s="609"/>
      <c r="V68" s="609"/>
      <c r="W68" s="609"/>
      <c r="X68" s="609"/>
      <c r="Y68" s="609"/>
      <c r="Z68" s="609"/>
      <c r="AA68" s="609"/>
      <c r="AB68" s="525"/>
      <c r="AC68" s="525"/>
      <c r="AD68" s="422" t="s">
        <v>0</v>
      </c>
      <c r="AE68" s="423"/>
      <c r="AF68" s="564"/>
      <c r="AG68" s="528"/>
      <c r="AH68" s="528"/>
      <c r="AI68" s="528"/>
      <c r="AJ68" s="565"/>
      <c r="AK68" s="85"/>
      <c r="AL68" s="85"/>
    </row>
    <row r="69" spans="2:56" ht="22.5" customHeight="1">
      <c r="B69" s="362" t="s">
        <v>629</v>
      </c>
      <c r="C69" s="363"/>
      <c r="D69" s="363"/>
      <c r="E69" s="364"/>
      <c r="F69" s="371">
        <v>4</v>
      </c>
      <c r="G69" s="372"/>
      <c r="H69" s="403" t="s">
        <v>630</v>
      </c>
      <c r="I69" s="404"/>
      <c r="J69" s="404"/>
      <c r="K69" s="404"/>
      <c r="L69" s="404"/>
      <c r="M69" s="404"/>
      <c r="N69" s="404"/>
      <c r="O69" s="404"/>
      <c r="P69" s="404"/>
      <c r="Q69" s="404"/>
      <c r="R69" s="404"/>
      <c r="S69" s="638" t="s">
        <v>631</v>
      </c>
      <c r="T69" s="639"/>
      <c r="U69" s="639"/>
      <c r="V69" s="639"/>
      <c r="W69" s="639"/>
      <c r="X69" s="639"/>
      <c r="Y69" s="639"/>
      <c r="Z69" s="639"/>
      <c r="AA69" s="639"/>
      <c r="AB69" s="639"/>
      <c r="AC69" s="403"/>
      <c r="AD69" s="457" t="s">
        <v>565</v>
      </c>
      <c r="AE69" s="458"/>
      <c r="AF69" s="435"/>
      <c r="AG69" s="436"/>
      <c r="AH69" s="436"/>
      <c r="AI69" s="436"/>
      <c r="AJ69" s="437"/>
      <c r="AK69" s="85"/>
      <c r="AL69" s="85"/>
    </row>
    <row r="70" spans="2:56" ht="22.5" customHeight="1">
      <c r="B70" s="365"/>
      <c r="C70" s="366"/>
      <c r="D70" s="366"/>
      <c r="E70" s="367"/>
      <c r="F70" s="373"/>
      <c r="G70" s="374"/>
      <c r="H70" s="225" t="s">
        <v>186</v>
      </c>
      <c r="I70" s="681" t="s">
        <v>455</v>
      </c>
      <c r="J70" s="681"/>
      <c r="K70" s="681"/>
      <c r="L70" s="681"/>
      <c r="M70" s="681"/>
      <c r="N70" s="681"/>
      <c r="O70" s="681"/>
      <c r="P70" s="681"/>
      <c r="Q70" s="681"/>
      <c r="R70" s="682"/>
      <c r="S70" s="510" t="s">
        <v>3</v>
      </c>
      <c r="T70" s="490"/>
      <c r="U70" s="490"/>
      <c r="V70" s="490"/>
      <c r="W70" s="490"/>
      <c r="X70" s="490"/>
      <c r="Y70" s="490"/>
      <c r="Z70" s="490"/>
      <c r="AA70" s="490"/>
      <c r="AB70" s="488" t="str">
        <f>IF('M7X-spec'!V21="○","★","")</f>
        <v/>
      </c>
      <c r="AC70" s="488"/>
      <c r="AD70" s="457"/>
      <c r="AE70" s="458"/>
      <c r="AF70" s="435"/>
      <c r="AG70" s="436"/>
      <c r="AH70" s="436"/>
      <c r="AI70" s="436"/>
      <c r="AJ70" s="437"/>
      <c r="AK70" s="85"/>
      <c r="AL70" s="85"/>
    </row>
    <row r="71" spans="2:56" ht="22.5" customHeight="1">
      <c r="B71" s="365"/>
      <c r="C71" s="366"/>
      <c r="D71" s="366"/>
      <c r="E71" s="367"/>
      <c r="F71" s="373"/>
      <c r="G71" s="374"/>
      <c r="H71" s="74" t="s">
        <v>235</v>
      </c>
      <c r="I71" s="683" t="s">
        <v>455</v>
      </c>
      <c r="J71" s="683"/>
      <c r="K71" s="683"/>
      <c r="L71" s="683"/>
      <c r="M71" s="683"/>
      <c r="N71" s="683"/>
      <c r="O71" s="683"/>
      <c r="P71" s="683"/>
      <c r="Q71" s="683"/>
      <c r="R71" s="684"/>
      <c r="S71" s="570" t="s">
        <v>632</v>
      </c>
      <c r="T71" s="378"/>
      <c r="U71" s="378"/>
      <c r="V71" s="378"/>
      <c r="W71" s="378"/>
      <c r="X71" s="378"/>
      <c r="Y71" s="378"/>
      <c r="Z71" s="378"/>
      <c r="AA71" s="378"/>
      <c r="AB71" s="461" t="str">
        <f>IF('M7X-spec'!V22="○","★","")</f>
        <v/>
      </c>
      <c r="AC71" s="461"/>
      <c r="AD71" s="457"/>
      <c r="AE71" s="458"/>
      <c r="AF71" s="435"/>
      <c r="AG71" s="436"/>
      <c r="AH71" s="436"/>
      <c r="AI71" s="436"/>
      <c r="AJ71" s="437"/>
      <c r="AK71" s="85"/>
      <c r="AL71" s="85"/>
    </row>
    <row r="72" spans="2:56" ht="22.5" customHeight="1">
      <c r="B72" s="365"/>
      <c r="C72" s="366"/>
      <c r="D72" s="366"/>
      <c r="E72" s="367"/>
      <c r="F72" s="373"/>
      <c r="G72" s="374"/>
      <c r="H72" s="74" t="s">
        <v>236</v>
      </c>
      <c r="I72" s="683" t="s">
        <v>633</v>
      </c>
      <c r="J72" s="683"/>
      <c r="K72" s="683"/>
      <c r="L72" s="683"/>
      <c r="M72" s="683"/>
      <c r="N72" s="683"/>
      <c r="O72" s="683"/>
      <c r="P72" s="683"/>
      <c r="Q72" s="683"/>
      <c r="R72" s="684"/>
      <c r="S72" s="570" t="s">
        <v>3</v>
      </c>
      <c r="T72" s="378"/>
      <c r="U72" s="378"/>
      <c r="V72" s="378"/>
      <c r="W72" s="378"/>
      <c r="X72" s="378"/>
      <c r="Y72" s="378"/>
      <c r="Z72" s="378"/>
      <c r="AA72" s="378"/>
      <c r="AB72" s="461" t="str">
        <f>IF('M7X-spec'!V23="○","★","")</f>
        <v/>
      </c>
      <c r="AC72" s="461"/>
      <c r="AD72" s="457"/>
      <c r="AE72" s="458"/>
      <c r="AF72" s="435"/>
      <c r="AG72" s="436"/>
      <c r="AH72" s="436"/>
      <c r="AI72" s="436"/>
      <c r="AJ72" s="437"/>
      <c r="AK72" s="85"/>
      <c r="AL72" s="85"/>
    </row>
    <row r="73" spans="2:56" ht="22.5" customHeight="1">
      <c r="B73" s="365"/>
      <c r="C73" s="366"/>
      <c r="D73" s="366"/>
      <c r="E73" s="367"/>
      <c r="F73" s="373"/>
      <c r="G73" s="374"/>
      <c r="H73" s="74" t="s">
        <v>566</v>
      </c>
      <c r="I73" s="683" t="s">
        <v>633</v>
      </c>
      <c r="J73" s="683"/>
      <c r="K73" s="683"/>
      <c r="L73" s="683"/>
      <c r="M73" s="683"/>
      <c r="N73" s="683"/>
      <c r="O73" s="683"/>
      <c r="P73" s="683"/>
      <c r="Q73" s="683"/>
      <c r="R73" s="684"/>
      <c r="S73" s="570" t="s">
        <v>632</v>
      </c>
      <c r="T73" s="378"/>
      <c r="U73" s="378"/>
      <c r="V73" s="378"/>
      <c r="W73" s="378"/>
      <c r="X73" s="378"/>
      <c r="Y73" s="378"/>
      <c r="Z73" s="378"/>
      <c r="AA73" s="378"/>
      <c r="AB73" s="461" t="str">
        <f>IF('M7X-spec'!V24="○","★","")</f>
        <v/>
      </c>
      <c r="AC73" s="461"/>
      <c r="AD73" s="457"/>
      <c r="AE73" s="458"/>
      <c r="AF73" s="435"/>
      <c r="AG73" s="436"/>
      <c r="AH73" s="436"/>
      <c r="AI73" s="436"/>
      <c r="AJ73" s="437"/>
      <c r="AK73" s="85"/>
      <c r="AL73" s="85"/>
    </row>
    <row r="74" spans="2:56" ht="22.5" customHeight="1">
      <c r="B74" s="362" t="s">
        <v>634</v>
      </c>
      <c r="C74" s="363"/>
      <c r="D74" s="363"/>
      <c r="E74" s="364"/>
      <c r="F74" s="371">
        <v>5</v>
      </c>
      <c r="G74" s="372"/>
      <c r="H74" s="403" t="s">
        <v>635</v>
      </c>
      <c r="I74" s="404"/>
      <c r="J74" s="404"/>
      <c r="K74" s="404"/>
      <c r="L74" s="404"/>
      <c r="M74" s="404"/>
      <c r="N74" s="404"/>
      <c r="O74" s="404"/>
      <c r="P74" s="404"/>
      <c r="Q74" s="404"/>
      <c r="R74" s="405"/>
      <c r="S74" s="492" t="s">
        <v>636</v>
      </c>
      <c r="T74" s="404"/>
      <c r="U74" s="404"/>
      <c r="V74" s="404"/>
      <c r="W74" s="404"/>
      <c r="X74" s="404"/>
      <c r="Y74" s="404"/>
      <c r="Z74" s="404"/>
      <c r="AA74" s="404"/>
      <c r="AB74" s="404"/>
      <c r="AC74" s="404"/>
      <c r="AD74" s="457">
        <v>1</v>
      </c>
      <c r="AE74" s="458"/>
      <c r="AF74" s="435"/>
      <c r="AG74" s="436"/>
      <c r="AH74" s="436"/>
      <c r="AI74" s="436"/>
      <c r="AJ74" s="437"/>
      <c r="AK74" s="85"/>
      <c r="AL74" s="85"/>
      <c r="AY74" s="85"/>
      <c r="AZ74" s="85"/>
      <c r="BA74" s="85"/>
      <c r="BB74" s="85"/>
      <c r="BC74" s="85"/>
      <c r="BD74" s="85"/>
    </row>
    <row r="75" spans="2:56" ht="22.5" customHeight="1">
      <c r="B75" s="365"/>
      <c r="C75" s="366"/>
      <c r="D75" s="366"/>
      <c r="E75" s="367"/>
      <c r="F75" s="373"/>
      <c r="G75" s="374"/>
      <c r="H75" s="489" t="s">
        <v>567</v>
      </c>
      <c r="I75" s="490"/>
      <c r="J75" s="490"/>
      <c r="K75" s="490"/>
      <c r="L75" s="490"/>
      <c r="M75" s="490"/>
      <c r="N75" s="490"/>
      <c r="O75" s="490"/>
      <c r="P75" s="490"/>
      <c r="Q75" s="490"/>
      <c r="R75" s="562"/>
      <c r="S75" s="510" t="s">
        <v>568</v>
      </c>
      <c r="T75" s="490"/>
      <c r="U75" s="490"/>
      <c r="V75" s="490"/>
      <c r="W75" s="490"/>
      <c r="X75" s="490"/>
      <c r="Y75" s="490"/>
      <c r="Z75" s="221"/>
      <c r="AA75" s="221"/>
      <c r="AB75" s="488" t="str">
        <f>IF('M7X-spec'!V30="○","★","")</f>
        <v/>
      </c>
      <c r="AC75" s="488"/>
      <c r="AD75" s="457"/>
      <c r="AE75" s="458"/>
      <c r="AF75" s="435"/>
      <c r="AG75" s="436"/>
      <c r="AH75" s="436"/>
      <c r="AI75" s="436"/>
      <c r="AJ75" s="437"/>
      <c r="AK75" s="85"/>
      <c r="AL75" s="85"/>
      <c r="AY75" s="85"/>
      <c r="AZ75" s="85"/>
      <c r="BA75" s="85"/>
      <c r="BB75" s="85"/>
      <c r="BC75" s="85"/>
      <c r="BD75" s="85"/>
    </row>
    <row r="76" spans="2:56" ht="22.5" customHeight="1">
      <c r="B76" s="368"/>
      <c r="C76" s="369"/>
      <c r="D76" s="369"/>
      <c r="E76" s="370"/>
      <c r="F76" s="375"/>
      <c r="G76" s="376"/>
      <c r="H76" s="379" t="s">
        <v>637</v>
      </c>
      <c r="I76" s="380"/>
      <c r="J76" s="380"/>
      <c r="K76" s="380"/>
      <c r="L76" s="380"/>
      <c r="M76" s="380"/>
      <c r="N76" s="380"/>
      <c r="O76" s="380"/>
      <c r="P76" s="380"/>
      <c r="Q76" s="380"/>
      <c r="R76" s="563"/>
      <c r="S76" s="511" t="s">
        <v>638</v>
      </c>
      <c r="T76" s="380"/>
      <c r="U76" s="380"/>
      <c r="V76" s="380"/>
      <c r="W76" s="380"/>
      <c r="X76" s="380"/>
      <c r="Y76" s="380"/>
      <c r="Z76" s="220"/>
      <c r="AA76" s="220"/>
      <c r="AB76" s="401" t="str">
        <f>IF('M7X-spec'!V31="○","★","")</f>
        <v/>
      </c>
      <c r="AC76" s="401"/>
      <c r="AD76" s="457"/>
      <c r="AE76" s="458"/>
      <c r="AF76" s="435"/>
      <c r="AG76" s="436"/>
      <c r="AH76" s="436"/>
      <c r="AI76" s="436"/>
      <c r="AJ76" s="437"/>
      <c r="AK76" s="85"/>
      <c r="AL76" s="85"/>
      <c r="AY76" s="85"/>
      <c r="AZ76" s="85"/>
      <c r="BA76" s="85"/>
      <c r="BB76" s="85"/>
      <c r="BC76" s="85"/>
      <c r="BD76" s="85"/>
    </row>
    <row r="77" spans="2:56" ht="22.5" customHeight="1">
      <c r="B77" s="573" t="s">
        <v>639</v>
      </c>
      <c r="C77" s="574"/>
      <c r="D77" s="574"/>
      <c r="E77" s="575"/>
      <c r="F77" s="371">
        <v>6</v>
      </c>
      <c r="G77" s="372"/>
      <c r="H77" s="377" t="s">
        <v>737</v>
      </c>
      <c r="I77" s="378"/>
      <c r="J77" s="378"/>
      <c r="K77" s="378"/>
      <c r="L77" s="378"/>
      <c r="M77" s="378"/>
      <c r="N77" s="378"/>
      <c r="O77" s="378"/>
      <c r="P77" s="378"/>
      <c r="Q77" s="378"/>
      <c r="R77" s="378"/>
      <c r="S77" s="378"/>
      <c r="T77" s="378"/>
      <c r="U77" s="378"/>
      <c r="V77" s="378"/>
      <c r="W77" s="378"/>
      <c r="X77" s="378"/>
      <c r="Y77" s="378"/>
      <c r="Z77" s="378"/>
      <c r="AA77" s="378"/>
      <c r="AB77" s="461" t="str">
        <f>IF('M7X-spec'!V37="○","★","")</f>
        <v/>
      </c>
      <c r="AC77" s="461"/>
      <c r="AD77" s="381">
        <v>2</v>
      </c>
      <c r="AE77" s="382"/>
      <c r="AF77" s="387"/>
      <c r="AG77" s="388"/>
      <c r="AH77" s="388"/>
      <c r="AI77" s="388"/>
      <c r="AJ77" s="462"/>
      <c r="AK77" s="85"/>
      <c r="AL77" s="85"/>
      <c r="AY77" s="42"/>
      <c r="AZ77" s="85"/>
      <c r="BA77" s="85"/>
      <c r="BB77" s="85"/>
      <c r="BC77" s="85"/>
      <c r="BD77" s="85"/>
    </row>
    <row r="78" spans="2:56" ht="22.5" customHeight="1">
      <c r="B78" s="576"/>
      <c r="C78" s="577"/>
      <c r="D78" s="577"/>
      <c r="E78" s="578"/>
      <c r="F78" s="373"/>
      <c r="G78" s="374"/>
      <c r="H78" s="377" t="s">
        <v>738</v>
      </c>
      <c r="I78" s="378"/>
      <c r="J78" s="378"/>
      <c r="K78" s="378"/>
      <c r="L78" s="378"/>
      <c r="M78" s="378"/>
      <c r="N78" s="378"/>
      <c r="O78" s="378"/>
      <c r="P78" s="378"/>
      <c r="Q78" s="378"/>
      <c r="R78" s="378"/>
      <c r="S78" s="378"/>
      <c r="T78" s="378"/>
      <c r="U78" s="378"/>
      <c r="V78" s="378"/>
      <c r="W78" s="378"/>
      <c r="X78" s="378"/>
      <c r="Y78" s="378"/>
      <c r="Z78" s="378"/>
      <c r="AA78" s="378"/>
      <c r="AB78" s="461" t="str">
        <f>IF('M7X-spec'!V38="○","★","")</f>
        <v/>
      </c>
      <c r="AC78" s="461"/>
      <c r="AD78" s="383"/>
      <c r="AE78" s="384"/>
      <c r="AF78" s="390"/>
      <c r="AG78" s="391"/>
      <c r="AH78" s="391"/>
      <c r="AI78" s="391"/>
      <c r="AJ78" s="463"/>
      <c r="AK78" s="85"/>
      <c r="AL78" s="85"/>
      <c r="AY78" s="42"/>
      <c r="AZ78" s="85"/>
      <c r="BA78" s="85"/>
      <c r="BB78" s="85"/>
      <c r="BC78" s="85"/>
      <c r="BD78" s="85"/>
    </row>
    <row r="79" spans="2:56" ht="22.5" customHeight="1">
      <c r="B79" s="576"/>
      <c r="C79" s="577"/>
      <c r="D79" s="577"/>
      <c r="E79" s="578"/>
      <c r="F79" s="373"/>
      <c r="G79" s="374"/>
      <c r="H79" s="377" t="s">
        <v>739</v>
      </c>
      <c r="I79" s="378"/>
      <c r="J79" s="378"/>
      <c r="K79" s="378"/>
      <c r="L79" s="378"/>
      <c r="M79" s="378"/>
      <c r="N79" s="378"/>
      <c r="O79" s="378"/>
      <c r="P79" s="378"/>
      <c r="Q79" s="378"/>
      <c r="R79" s="378"/>
      <c r="S79" s="378"/>
      <c r="T79" s="378"/>
      <c r="U79" s="378"/>
      <c r="V79" s="378"/>
      <c r="W79" s="378"/>
      <c r="X79" s="378"/>
      <c r="Y79" s="378"/>
      <c r="Z79" s="378"/>
      <c r="AA79" s="378"/>
      <c r="AB79" s="461" t="str">
        <f>IF('M7X-spec'!V39="○","★","")</f>
        <v/>
      </c>
      <c r="AC79" s="461"/>
      <c r="AD79" s="383"/>
      <c r="AE79" s="384"/>
      <c r="AF79" s="390"/>
      <c r="AG79" s="391"/>
      <c r="AH79" s="391"/>
      <c r="AI79" s="391"/>
      <c r="AJ79" s="463"/>
      <c r="AK79" s="85"/>
      <c r="AL79" s="85"/>
      <c r="AY79" s="42"/>
      <c r="AZ79" s="85"/>
      <c r="BA79" s="85"/>
      <c r="BB79" s="85"/>
      <c r="BC79" s="85"/>
      <c r="BD79" s="85"/>
    </row>
    <row r="80" spans="2:56" ht="22.5" customHeight="1">
      <c r="B80" s="576"/>
      <c r="C80" s="577"/>
      <c r="D80" s="577"/>
      <c r="E80" s="578"/>
      <c r="F80" s="373"/>
      <c r="G80" s="374"/>
      <c r="H80" s="377" t="s">
        <v>740</v>
      </c>
      <c r="I80" s="378"/>
      <c r="J80" s="378"/>
      <c r="K80" s="378"/>
      <c r="L80" s="378"/>
      <c r="M80" s="378"/>
      <c r="N80" s="378"/>
      <c r="O80" s="378"/>
      <c r="P80" s="378"/>
      <c r="Q80" s="378"/>
      <c r="R80" s="378"/>
      <c r="S80" s="378"/>
      <c r="T80" s="378"/>
      <c r="U80" s="378"/>
      <c r="V80" s="378"/>
      <c r="W80" s="378"/>
      <c r="X80" s="378"/>
      <c r="Y80" s="378"/>
      <c r="Z80" s="378"/>
      <c r="AA80" s="378"/>
      <c r="AB80" s="461" t="str">
        <f>IF('M7X-spec'!V40="○","★","")</f>
        <v/>
      </c>
      <c r="AC80" s="461"/>
      <c r="AD80" s="383"/>
      <c r="AE80" s="384"/>
      <c r="AF80" s="390"/>
      <c r="AG80" s="391"/>
      <c r="AH80" s="391"/>
      <c r="AI80" s="391"/>
      <c r="AJ80" s="463"/>
      <c r="AK80" s="85"/>
      <c r="AL80" s="85"/>
    </row>
    <row r="81" spans="1:57" ht="22.5" customHeight="1">
      <c r="B81" s="576"/>
      <c r="C81" s="577"/>
      <c r="D81" s="577"/>
      <c r="E81" s="578"/>
      <c r="F81" s="373"/>
      <c r="G81" s="374"/>
      <c r="H81" s="377" t="s">
        <v>741</v>
      </c>
      <c r="I81" s="378"/>
      <c r="J81" s="378"/>
      <c r="K81" s="378"/>
      <c r="L81" s="378"/>
      <c r="M81" s="378"/>
      <c r="N81" s="378"/>
      <c r="O81" s="378"/>
      <c r="P81" s="378"/>
      <c r="Q81" s="378"/>
      <c r="R81" s="378"/>
      <c r="S81" s="378"/>
      <c r="T81" s="378"/>
      <c r="U81" s="378"/>
      <c r="V81" s="378"/>
      <c r="W81" s="378"/>
      <c r="X81" s="378"/>
      <c r="Y81" s="378"/>
      <c r="Z81" s="378"/>
      <c r="AA81" s="378"/>
      <c r="AB81" s="461" t="str">
        <f>IF('M7X-spec'!V41="○","★","")</f>
        <v/>
      </c>
      <c r="AC81" s="461"/>
      <c r="AD81" s="383"/>
      <c r="AE81" s="384"/>
      <c r="AF81" s="390"/>
      <c r="AG81" s="391"/>
      <c r="AH81" s="391"/>
      <c r="AI81" s="391"/>
      <c r="AJ81" s="463"/>
      <c r="AK81" s="85"/>
      <c r="AL81" s="85"/>
    </row>
    <row r="82" spans="1:57" ht="22.5" customHeight="1">
      <c r="B82" s="576"/>
      <c r="C82" s="577"/>
      <c r="D82" s="577"/>
      <c r="E82" s="578"/>
      <c r="F82" s="373"/>
      <c r="G82" s="374"/>
      <c r="H82" s="377" t="s">
        <v>742</v>
      </c>
      <c r="I82" s="378"/>
      <c r="J82" s="378"/>
      <c r="K82" s="378"/>
      <c r="L82" s="378"/>
      <c r="M82" s="378"/>
      <c r="N82" s="378"/>
      <c r="O82" s="378"/>
      <c r="P82" s="378"/>
      <c r="Q82" s="378"/>
      <c r="R82" s="378"/>
      <c r="S82" s="378"/>
      <c r="T82" s="378"/>
      <c r="U82" s="378"/>
      <c r="V82" s="378"/>
      <c r="W82" s="378"/>
      <c r="X82" s="378"/>
      <c r="Y82" s="378"/>
      <c r="Z82" s="378"/>
      <c r="AA82" s="378"/>
      <c r="AB82" s="461" t="str">
        <f>IF('M7X-spec'!V42="○","★","")</f>
        <v/>
      </c>
      <c r="AC82" s="461"/>
      <c r="AD82" s="383"/>
      <c r="AE82" s="384"/>
      <c r="AF82" s="469" t="str">
        <f>IF('M7X-spec'!Z21="×","Please check the combination availability of the code [4] [5] [6].","")</f>
        <v/>
      </c>
      <c r="AG82" s="470"/>
      <c r="AH82" s="470"/>
      <c r="AI82" s="470"/>
      <c r="AJ82" s="471"/>
      <c r="AK82" s="85"/>
      <c r="AL82" s="85"/>
    </row>
    <row r="83" spans="1:57" ht="22.5" customHeight="1">
      <c r="B83" s="579"/>
      <c r="C83" s="580"/>
      <c r="D83" s="580"/>
      <c r="E83" s="581"/>
      <c r="F83" s="375"/>
      <c r="G83" s="376"/>
      <c r="H83" s="379" t="s">
        <v>743</v>
      </c>
      <c r="I83" s="380"/>
      <c r="J83" s="380"/>
      <c r="K83" s="380"/>
      <c r="L83" s="380"/>
      <c r="M83" s="380"/>
      <c r="N83" s="380"/>
      <c r="O83" s="380"/>
      <c r="P83" s="380"/>
      <c r="Q83" s="380"/>
      <c r="R83" s="380"/>
      <c r="S83" s="380"/>
      <c r="T83" s="380"/>
      <c r="U83" s="380"/>
      <c r="V83" s="380"/>
      <c r="W83" s="380"/>
      <c r="X83" s="380"/>
      <c r="Y83" s="380"/>
      <c r="Z83" s="380"/>
      <c r="AA83" s="380"/>
      <c r="AB83" s="401" t="str">
        <f>IF('M7X-spec'!V43="○","★","")</f>
        <v/>
      </c>
      <c r="AC83" s="401"/>
      <c r="AD83" s="385"/>
      <c r="AE83" s="386"/>
      <c r="AF83" s="472"/>
      <c r="AG83" s="473"/>
      <c r="AH83" s="473"/>
      <c r="AI83" s="473"/>
      <c r="AJ83" s="474"/>
      <c r="AK83" s="85"/>
      <c r="AL83" s="85"/>
    </row>
    <row r="84" spans="1:57" ht="22.5" customHeight="1">
      <c r="B84" s="594" t="s">
        <v>640</v>
      </c>
      <c r="C84" s="595"/>
      <c r="D84" s="595"/>
      <c r="E84" s="596"/>
      <c r="F84" s="508">
        <v>7</v>
      </c>
      <c r="G84" s="509"/>
      <c r="H84" s="70" t="s">
        <v>191</v>
      </c>
      <c r="I84" s="72">
        <f>'M7X-spec'!Z48</f>
        <v>160</v>
      </c>
      <c r="J84" s="99"/>
      <c r="K84" s="71" t="s">
        <v>187</v>
      </c>
      <c r="L84" s="72" t="str">
        <f>'M7X-spec'!Z49</f>
        <v>-</v>
      </c>
      <c r="M84" s="89"/>
      <c r="N84" s="71" t="s">
        <v>188</v>
      </c>
      <c r="O84" s="72" t="str">
        <f>'M7X-spec'!Z50</f>
        <v>-</v>
      </c>
      <c r="P84" s="89"/>
      <c r="Q84" s="71" t="s">
        <v>189</v>
      </c>
      <c r="R84" s="72" t="str">
        <f>'M7X-spec'!Z51</f>
        <v>-</v>
      </c>
      <c r="S84" s="89"/>
      <c r="T84" s="89"/>
      <c r="U84" s="79"/>
      <c r="V84" s="89"/>
      <c r="W84" s="71"/>
      <c r="X84" s="72"/>
      <c r="Y84" s="89"/>
      <c r="Z84" s="72"/>
      <c r="AA84" s="72"/>
      <c r="AB84" s="459"/>
      <c r="AC84" s="460"/>
      <c r="AD84" s="467" t="s">
        <v>569</v>
      </c>
      <c r="AE84" s="468"/>
      <c r="AF84" s="438"/>
      <c r="AG84" s="439"/>
      <c r="AH84" s="439"/>
      <c r="AI84" s="439"/>
      <c r="AJ84" s="440"/>
      <c r="AK84" s="85"/>
      <c r="AL84" s="85"/>
    </row>
    <row r="85" spans="1:57" ht="22.5" customHeight="1">
      <c r="B85" s="573" t="s">
        <v>650</v>
      </c>
      <c r="C85" s="574"/>
      <c r="D85" s="574"/>
      <c r="E85" s="575"/>
      <c r="F85" s="371">
        <v>8</v>
      </c>
      <c r="G85" s="372"/>
      <c r="H85" s="403" t="s">
        <v>643</v>
      </c>
      <c r="I85" s="404"/>
      <c r="J85" s="404"/>
      <c r="K85" s="404"/>
      <c r="L85" s="404"/>
      <c r="M85" s="404"/>
      <c r="N85" s="404"/>
      <c r="O85" s="404"/>
      <c r="P85" s="404"/>
      <c r="Q85" s="404"/>
      <c r="R85" s="404"/>
      <c r="S85" s="688" t="s">
        <v>729</v>
      </c>
      <c r="T85" s="404"/>
      <c r="U85" s="404"/>
      <c r="V85" s="404"/>
      <c r="W85" s="404"/>
      <c r="X85" s="404"/>
      <c r="Y85" s="404"/>
      <c r="Z85" s="404"/>
      <c r="AA85" s="404"/>
      <c r="AB85" s="404"/>
      <c r="AC85" s="667"/>
      <c r="AD85" s="381" t="s">
        <v>772</v>
      </c>
      <c r="AE85" s="382"/>
      <c r="AF85" s="387"/>
      <c r="AG85" s="388"/>
      <c r="AH85" s="388"/>
      <c r="AI85" s="388"/>
      <c r="AJ85" s="462"/>
      <c r="AK85" s="85"/>
      <c r="AL85" s="85"/>
    </row>
    <row r="86" spans="1:57" s="87" customFormat="1" ht="22.5" customHeight="1">
      <c r="A86" s="85"/>
      <c r="B86" s="576"/>
      <c r="C86" s="577"/>
      <c r="D86" s="577"/>
      <c r="E86" s="578"/>
      <c r="F86" s="373"/>
      <c r="G86" s="374"/>
      <c r="H86" s="489" t="s">
        <v>744</v>
      </c>
      <c r="I86" s="490"/>
      <c r="J86" s="490"/>
      <c r="K86" s="490"/>
      <c r="L86" s="490"/>
      <c r="M86" s="490"/>
      <c r="N86" s="490"/>
      <c r="O86" s="490"/>
      <c r="P86" s="490"/>
      <c r="Q86" s="490"/>
      <c r="R86" s="562"/>
      <c r="S86" s="510" t="s">
        <v>747</v>
      </c>
      <c r="T86" s="490"/>
      <c r="U86" s="490"/>
      <c r="V86" s="490"/>
      <c r="W86" s="490"/>
      <c r="X86" s="490"/>
      <c r="Y86" s="490"/>
      <c r="Z86" s="490"/>
      <c r="AA86" s="490"/>
      <c r="AB86" s="488" t="str">
        <f>IF('M7X-spec'!V54="○","★","")</f>
        <v/>
      </c>
      <c r="AC86" s="566"/>
      <c r="AD86" s="383"/>
      <c r="AE86" s="384"/>
      <c r="AF86" s="390"/>
      <c r="AG86" s="391"/>
      <c r="AH86" s="391"/>
      <c r="AI86" s="391"/>
      <c r="AJ86" s="463"/>
      <c r="AK86" s="85"/>
      <c r="AL86" s="85"/>
      <c r="BE86" s="85"/>
    </row>
    <row r="87" spans="1:57" s="87" customFormat="1" ht="45" customHeight="1">
      <c r="A87" s="85"/>
      <c r="B87" s="576"/>
      <c r="C87" s="577"/>
      <c r="D87" s="577"/>
      <c r="E87" s="578"/>
      <c r="F87" s="373"/>
      <c r="G87" s="374"/>
      <c r="H87" s="236" t="s">
        <v>668</v>
      </c>
      <c r="I87" s="689" t="s">
        <v>745</v>
      </c>
      <c r="J87" s="689"/>
      <c r="K87" s="689"/>
      <c r="L87" s="689"/>
      <c r="M87" s="689"/>
      <c r="N87" s="689"/>
      <c r="O87" s="689"/>
      <c r="P87" s="689"/>
      <c r="Q87" s="689"/>
      <c r="R87" s="689"/>
      <c r="S87" s="359" t="s">
        <v>747</v>
      </c>
      <c r="T87" s="360"/>
      <c r="U87" s="360"/>
      <c r="V87" s="360"/>
      <c r="W87" s="360"/>
      <c r="X87" s="360"/>
      <c r="Y87" s="360"/>
      <c r="Z87" s="360"/>
      <c r="AA87" s="360"/>
      <c r="AB87" s="461" t="str">
        <f>IF('M7X-spec'!V55="○","★","")</f>
        <v>★</v>
      </c>
      <c r="AC87" s="523"/>
      <c r="AD87" s="383"/>
      <c r="AE87" s="384"/>
      <c r="AF87" s="390"/>
      <c r="AG87" s="391"/>
      <c r="AH87" s="391"/>
      <c r="AI87" s="391"/>
      <c r="AJ87" s="463"/>
      <c r="AK87" s="85"/>
      <c r="AL87" s="85"/>
      <c r="BE87" s="85"/>
    </row>
    <row r="88" spans="1:57" s="87" customFormat="1" ht="45" customHeight="1">
      <c r="A88" s="85"/>
      <c r="B88" s="576"/>
      <c r="C88" s="577"/>
      <c r="D88" s="577"/>
      <c r="E88" s="578"/>
      <c r="F88" s="373"/>
      <c r="G88" s="374"/>
      <c r="H88" s="236" t="s">
        <v>669</v>
      </c>
      <c r="I88" s="689" t="s">
        <v>746</v>
      </c>
      <c r="J88" s="689"/>
      <c r="K88" s="689"/>
      <c r="L88" s="689"/>
      <c r="M88" s="689"/>
      <c r="N88" s="689"/>
      <c r="O88" s="689"/>
      <c r="P88" s="689"/>
      <c r="Q88" s="689"/>
      <c r="R88" s="689"/>
      <c r="S88" s="359" t="s">
        <v>747</v>
      </c>
      <c r="T88" s="360"/>
      <c r="U88" s="360"/>
      <c r="V88" s="360"/>
      <c r="W88" s="360"/>
      <c r="X88" s="360"/>
      <c r="Y88" s="360"/>
      <c r="Z88" s="360"/>
      <c r="AA88" s="360"/>
      <c r="AB88" s="461" t="str">
        <f>IF('M7X-spec'!V56="○","★","")</f>
        <v>★</v>
      </c>
      <c r="AC88" s="523"/>
      <c r="AD88" s="383"/>
      <c r="AE88" s="384"/>
      <c r="AF88" s="390"/>
      <c r="AG88" s="391"/>
      <c r="AH88" s="391"/>
      <c r="AI88" s="391"/>
      <c r="AJ88" s="463"/>
      <c r="AK88" s="85"/>
      <c r="AL88" s="85"/>
      <c r="BE88" s="85"/>
    </row>
    <row r="89" spans="1:57" s="87" customFormat="1" ht="22.5" customHeight="1">
      <c r="A89" s="85"/>
      <c r="B89" s="268"/>
      <c r="C89" s="269"/>
      <c r="D89" s="269"/>
      <c r="E89" s="270"/>
      <c r="F89" s="272"/>
      <c r="G89" s="271"/>
      <c r="H89" s="273" t="s">
        <v>765</v>
      </c>
      <c r="I89" s="689" t="s">
        <v>766</v>
      </c>
      <c r="J89" s="689"/>
      <c r="K89" s="689"/>
      <c r="L89" s="689"/>
      <c r="M89" s="689"/>
      <c r="N89" s="689"/>
      <c r="O89" s="689"/>
      <c r="P89" s="689"/>
      <c r="Q89" s="689"/>
      <c r="R89" s="689"/>
      <c r="S89" s="359" t="s">
        <v>767</v>
      </c>
      <c r="T89" s="360"/>
      <c r="U89" s="360"/>
      <c r="V89" s="360"/>
      <c r="W89" s="360"/>
      <c r="X89" s="360"/>
      <c r="Y89" s="360"/>
      <c r="Z89" s="360"/>
      <c r="AA89" s="360"/>
      <c r="AB89" s="401" t="str">
        <f>IF('M7X-spec'!V57="○","★","")</f>
        <v>★</v>
      </c>
      <c r="AC89" s="402"/>
      <c r="AD89" s="385"/>
      <c r="AE89" s="386"/>
      <c r="AF89" s="464"/>
      <c r="AG89" s="465"/>
      <c r="AH89" s="465"/>
      <c r="AI89" s="465"/>
      <c r="AJ89" s="466"/>
      <c r="AK89" s="85"/>
      <c r="AL89" s="85"/>
      <c r="BE89" s="85"/>
    </row>
    <row r="90" spans="1:57" s="87" customFormat="1" ht="22.5" customHeight="1">
      <c r="A90" s="85"/>
      <c r="B90" s="362" t="s">
        <v>651</v>
      </c>
      <c r="C90" s="363"/>
      <c r="D90" s="363"/>
      <c r="E90" s="364"/>
      <c r="F90" s="371">
        <v>9</v>
      </c>
      <c r="G90" s="372"/>
      <c r="H90" s="703" t="s">
        <v>748</v>
      </c>
      <c r="I90" s="704"/>
      <c r="J90" s="704"/>
      <c r="K90" s="704"/>
      <c r="L90" s="704"/>
      <c r="M90" s="704"/>
      <c r="N90" s="704"/>
      <c r="O90" s="704"/>
      <c r="P90" s="704"/>
      <c r="Q90" s="704"/>
      <c r="R90" s="704"/>
      <c r="S90" s="704"/>
      <c r="T90" s="704"/>
      <c r="U90" s="704"/>
      <c r="V90" s="704"/>
      <c r="W90" s="704"/>
      <c r="X90" s="704"/>
      <c r="Y90" s="704"/>
      <c r="Z90" s="704"/>
      <c r="AA90" s="704"/>
      <c r="AB90" s="488" t="str">
        <f>IF('M7X-spec'!V64="○","★","")</f>
        <v/>
      </c>
      <c r="AC90" s="488"/>
      <c r="AD90" s="381" t="s">
        <v>772</v>
      </c>
      <c r="AE90" s="382"/>
      <c r="AF90" s="475"/>
      <c r="AG90" s="476"/>
      <c r="AH90" s="476"/>
      <c r="AI90" s="476"/>
      <c r="AJ90" s="477"/>
      <c r="AK90" s="85"/>
      <c r="AL90" s="85"/>
      <c r="BE90" s="85"/>
    </row>
    <row r="91" spans="1:57" s="87" customFormat="1" ht="22.5" customHeight="1">
      <c r="A91" s="85"/>
      <c r="B91" s="365"/>
      <c r="C91" s="366"/>
      <c r="D91" s="366"/>
      <c r="E91" s="367"/>
      <c r="F91" s="373"/>
      <c r="G91" s="374"/>
      <c r="H91" s="699" t="s">
        <v>652</v>
      </c>
      <c r="I91" s="700"/>
      <c r="J91" s="700"/>
      <c r="K91" s="700"/>
      <c r="L91" s="700"/>
      <c r="M91" s="700"/>
      <c r="N91" s="700"/>
      <c r="O91" s="700"/>
      <c r="P91" s="700"/>
      <c r="Q91" s="700"/>
      <c r="R91" s="700"/>
      <c r="S91" s="700"/>
      <c r="T91" s="700"/>
      <c r="U91" s="700"/>
      <c r="V91" s="700"/>
      <c r="W91" s="700"/>
      <c r="X91" s="700"/>
      <c r="Y91" s="700"/>
      <c r="Z91" s="700"/>
      <c r="AA91" s="700"/>
      <c r="AB91" s="491" t="str">
        <f>IF('M7X-spec'!V65="○","★","")</f>
        <v>★</v>
      </c>
      <c r="AC91" s="491"/>
      <c r="AD91" s="383"/>
      <c r="AE91" s="384"/>
      <c r="AF91" s="469" t="str">
        <f>IF('M7X-spec'!AC54="×","Please check the combination availability of the code at [8] [9].","")</f>
        <v/>
      </c>
      <c r="AG91" s="470"/>
      <c r="AH91" s="470"/>
      <c r="AI91" s="470"/>
      <c r="AJ91" s="471"/>
      <c r="AK91" s="85"/>
      <c r="AL91" s="85"/>
      <c r="BE91" s="85"/>
    </row>
    <row r="92" spans="1:57" s="87" customFormat="1" ht="22.5" customHeight="1">
      <c r="A92" s="85"/>
      <c r="B92" s="368"/>
      <c r="C92" s="369"/>
      <c r="D92" s="369"/>
      <c r="E92" s="370"/>
      <c r="F92" s="375"/>
      <c r="G92" s="376"/>
      <c r="H92" s="701" t="s">
        <v>491</v>
      </c>
      <c r="I92" s="702"/>
      <c r="J92" s="702"/>
      <c r="K92" s="702"/>
      <c r="L92" s="702"/>
      <c r="M92" s="702"/>
      <c r="N92" s="702"/>
      <c r="O92" s="702"/>
      <c r="P92" s="702"/>
      <c r="Q92" s="702"/>
      <c r="R92" s="702"/>
      <c r="S92" s="702"/>
      <c r="T92" s="702"/>
      <c r="U92" s="702"/>
      <c r="V92" s="702"/>
      <c r="W92" s="702"/>
      <c r="X92" s="702"/>
      <c r="Y92" s="702"/>
      <c r="Z92" s="702"/>
      <c r="AA92" s="702"/>
      <c r="AB92" s="612" t="str">
        <f>IF('M7X-spec'!V66="○","★","")</f>
        <v>★</v>
      </c>
      <c r="AC92" s="612"/>
      <c r="AD92" s="385"/>
      <c r="AE92" s="386"/>
      <c r="AF92" s="472"/>
      <c r="AG92" s="473"/>
      <c r="AH92" s="473"/>
      <c r="AI92" s="473"/>
      <c r="AJ92" s="474"/>
      <c r="AK92" s="85"/>
      <c r="AL92" s="85"/>
      <c r="BE92" s="85"/>
    </row>
    <row r="93" spans="1:57" ht="22.5" customHeight="1">
      <c r="B93" s="573" t="s">
        <v>641</v>
      </c>
      <c r="C93" s="574"/>
      <c r="D93" s="574"/>
      <c r="E93" s="575"/>
      <c r="F93" s="371">
        <v>10</v>
      </c>
      <c r="G93" s="372"/>
      <c r="H93" s="489" t="s">
        <v>692</v>
      </c>
      <c r="I93" s="490"/>
      <c r="J93" s="490"/>
      <c r="K93" s="490"/>
      <c r="L93" s="490"/>
      <c r="M93" s="490"/>
      <c r="N93" s="490"/>
      <c r="O93" s="490"/>
      <c r="P93" s="490"/>
      <c r="Q93" s="490"/>
      <c r="R93" s="490"/>
      <c r="S93" s="490"/>
      <c r="T93" s="490"/>
      <c r="U93" s="490"/>
      <c r="V93" s="490"/>
      <c r="W93" s="490"/>
      <c r="X93" s="490"/>
      <c r="Y93" s="490"/>
      <c r="Z93" s="490"/>
      <c r="AA93" s="490"/>
      <c r="AB93" s="488" t="str">
        <f>IF('M7X-spec'!V69="○","★","")</f>
        <v/>
      </c>
      <c r="AC93" s="488"/>
      <c r="AD93" s="381">
        <v>1</v>
      </c>
      <c r="AE93" s="382"/>
      <c r="AF93" s="387"/>
      <c r="AG93" s="388"/>
      <c r="AH93" s="388"/>
      <c r="AI93" s="388"/>
      <c r="AJ93" s="462"/>
      <c r="AK93" s="85"/>
      <c r="AL93" s="85"/>
    </row>
    <row r="94" spans="1:57" ht="22.5" customHeight="1">
      <c r="B94" s="576"/>
      <c r="C94" s="577"/>
      <c r="D94" s="577"/>
      <c r="E94" s="578"/>
      <c r="F94" s="373"/>
      <c r="G94" s="374"/>
      <c r="H94" s="377" t="s">
        <v>693</v>
      </c>
      <c r="I94" s="378"/>
      <c r="J94" s="378"/>
      <c r="K94" s="378"/>
      <c r="L94" s="378"/>
      <c r="M94" s="378"/>
      <c r="N94" s="378"/>
      <c r="O94" s="378"/>
      <c r="P94" s="378"/>
      <c r="Q94" s="378"/>
      <c r="R94" s="378"/>
      <c r="S94" s="378"/>
      <c r="T94" s="378"/>
      <c r="U94" s="378"/>
      <c r="V94" s="378"/>
      <c r="W94" s="378"/>
      <c r="X94" s="378"/>
      <c r="Y94" s="378"/>
      <c r="Z94" s="378"/>
      <c r="AA94" s="378"/>
      <c r="AB94" s="491" t="str">
        <f>IF('M7X-spec'!V70="○","★","")</f>
        <v/>
      </c>
      <c r="AC94" s="491"/>
      <c r="AD94" s="383"/>
      <c r="AE94" s="384"/>
      <c r="AF94" s="390"/>
      <c r="AG94" s="391"/>
      <c r="AH94" s="391"/>
      <c r="AI94" s="391"/>
      <c r="AJ94" s="463"/>
      <c r="AK94" s="85"/>
      <c r="AL94" s="85"/>
    </row>
    <row r="95" spans="1:57" ht="22.5" customHeight="1">
      <c r="B95" s="579"/>
      <c r="C95" s="580"/>
      <c r="D95" s="580"/>
      <c r="E95" s="581"/>
      <c r="F95" s="375"/>
      <c r="G95" s="376"/>
      <c r="H95" s="610" t="s">
        <v>642</v>
      </c>
      <c r="I95" s="611"/>
      <c r="J95" s="611"/>
      <c r="K95" s="611"/>
      <c r="L95" s="611"/>
      <c r="M95" s="611"/>
      <c r="N95" s="611"/>
      <c r="O95" s="611"/>
      <c r="P95" s="611"/>
      <c r="Q95" s="611"/>
      <c r="R95" s="611"/>
      <c r="S95" s="611"/>
      <c r="T95" s="611"/>
      <c r="U95" s="611"/>
      <c r="V95" s="611"/>
      <c r="W95" s="611"/>
      <c r="X95" s="611"/>
      <c r="Y95" s="611"/>
      <c r="Z95" s="611"/>
      <c r="AA95" s="611"/>
      <c r="AB95" s="612" t="str">
        <f>IF('M7X-spec'!V71="○","★","")</f>
        <v/>
      </c>
      <c r="AC95" s="612"/>
      <c r="AD95" s="385"/>
      <c r="AE95" s="386"/>
      <c r="AF95" s="464"/>
      <c r="AG95" s="465"/>
      <c r="AH95" s="465"/>
      <c r="AI95" s="465"/>
      <c r="AJ95" s="466"/>
      <c r="AK95" s="85"/>
      <c r="AL95" s="85"/>
    </row>
    <row r="96" spans="1:57" s="87" customFormat="1" ht="22.5" customHeight="1" thickBot="1">
      <c r="A96" s="85"/>
      <c r="B96" s="582" t="s">
        <v>644</v>
      </c>
      <c r="C96" s="583"/>
      <c r="D96" s="583"/>
      <c r="E96" s="584"/>
      <c r="F96" s="508">
        <v>11</v>
      </c>
      <c r="G96" s="509"/>
      <c r="H96" s="608" t="s">
        <v>667</v>
      </c>
      <c r="I96" s="609"/>
      <c r="J96" s="609"/>
      <c r="K96" s="609"/>
      <c r="L96" s="609"/>
      <c r="M96" s="609"/>
      <c r="N96" s="609"/>
      <c r="O96" s="609"/>
      <c r="P96" s="609"/>
      <c r="Q96" s="609"/>
      <c r="R96" s="609"/>
      <c r="S96" s="609"/>
      <c r="T96" s="609"/>
      <c r="U96" s="609"/>
      <c r="V96" s="609"/>
      <c r="W96" s="609"/>
      <c r="X96" s="609"/>
      <c r="Y96" s="609"/>
      <c r="Z96" s="609"/>
      <c r="AA96" s="609"/>
      <c r="AB96" s="525"/>
      <c r="AC96" s="525"/>
      <c r="AD96" s="514" t="s">
        <v>105</v>
      </c>
      <c r="AE96" s="515"/>
      <c r="AF96" s="552"/>
      <c r="AG96" s="553"/>
      <c r="AH96" s="553"/>
      <c r="AI96" s="553"/>
      <c r="AJ96" s="554"/>
      <c r="AK96" s="85"/>
      <c r="AL96" s="85"/>
      <c r="BE96" s="85"/>
    </row>
    <row r="97" spans="1:57" s="87" customFormat="1" ht="22.5" customHeight="1" thickTop="1">
      <c r="A97" s="85"/>
      <c r="B97" s="88"/>
      <c r="C97" s="88"/>
      <c r="D97" s="88"/>
      <c r="E97" s="88"/>
      <c r="F97" s="88"/>
      <c r="G97" s="90"/>
      <c r="H97" s="90"/>
      <c r="I97" s="90"/>
      <c r="J97" s="91"/>
      <c r="K97" s="91"/>
      <c r="L97" s="84"/>
      <c r="M97" s="84"/>
      <c r="N97" s="84"/>
      <c r="O97" s="84"/>
      <c r="P97" s="84"/>
      <c r="Q97" s="84"/>
      <c r="R97" s="84"/>
      <c r="S97" s="88"/>
      <c r="T97" s="88"/>
      <c r="U97" s="88"/>
      <c r="V97" s="88"/>
      <c r="W97" s="88"/>
      <c r="X97" s="88"/>
      <c r="Y97" s="88"/>
      <c r="Z97" s="88"/>
      <c r="AA97" s="88"/>
      <c r="AB97" s="88"/>
      <c r="AC97" s="88"/>
      <c r="AD97" s="88"/>
      <c r="AE97" s="88"/>
      <c r="AF97" s="88"/>
      <c r="AG97" s="88"/>
      <c r="AH97" s="88"/>
      <c r="AI97" s="88"/>
      <c r="AJ97" s="88"/>
      <c r="AK97" s="85"/>
      <c r="AL97" s="85"/>
      <c r="BE97" s="85"/>
    </row>
  </sheetData>
  <sheetProtection algorithmName="SHA-512" hashValue="ht858vwlNZk7XUsmeLnuWU0q9SkP2L8ArkWhewxWJ+PQJV78Xg/ZpfIwfek5d3EQHQKl8TTW6mqJlV7p9W7aog==" saltValue="Hr/9iLZtElABkev/t8Fcgw==" spinCount="100000" sheet="1" objects="1" scenarios="1" formatCells="0" selectLockedCells="1"/>
  <dataConsolidate/>
  <mergeCells count="243">
    <mergeCell ref="AD85:AE89"/>
    <mergeCell ref="AF85:AJ89"/>
    <mergeCell ref="AD90:AE92"/>
    <mergeCell ref="H29:AC29"/>
    <mergeCell ref="AD29:AE29"/>
    <mergeCell ref="AI29:AJ29"/>
    <mergeCell ref="H90:AA90"/>
    <mergeCell ref="AF84:AJ84"/>
    <mergeCell ref="AF90:AJ90"/>
    <mergeCell ref="AF91:AJ92"/>
    <mergeCell ref="AF74:AJ76"/>
    <mergeCell ref="S75:Y75"/>
    <mergeCell ref="AB75:AC75"/>
    <mergeCell ref="H76:R76"/>
    <mergeCell ref="AD69:AE73"/>
    <mergeCell ref="AF69:AJ73"/>
    <mergeCell ref="S76:Y76"/>
    <mergeCell ref="AB76:AC76"/>
    <mergeCell ref="S71:AA71"/>
    <mergeCell ref="AB71:AC71"/>
    <mergeCell ref="AF65:AJ67"/>
    <mergeCell ref="H66:AA66"/>
    <mergeCell ref="I89:R89"/>
    <mergeCell ref="AB91:AC91"/>
    <mergeCell ref="B90:E92"/>
    <mergeCell ref="F90:G92"/>
    <mergeCell ref="B29:E29"/>
    <mergeCell ref="F29:G29"/>
    <mergeCell ref="B25:E25"/>
    <mergeCell ref="F25:G25"/>
    <mergeCell ref="H25:AC25"/>
    <mergeCell ref="AD25:AJ25"/>
    <mergeCell ref="B26:E26"/>
    <mergeCell ref="F26:G26"/>
    <mergeCell ref="H26:AC26"/>
    <mergeCell ref="AD26:AJ26"/>
    <mergeCell ref="B33:T62"/>
    <mergeCell ref="U33:AJ62"/>
    <mergeCell ref="B27:E27"/>
    <mergeCell ref="F27:G27"/>
    <mergeCell ref="H27:AC27"/>
    <mergeCell ref="AD27:AJ27"/>
    <mergeCell ref="B28:E28"/>
    <mergeCell ref="H91:AA91"/>
    <mergeCell ref="H92:AA92"/>
    <mergeCell ref="S89:AA89"/>
    <mergeCell ref="AB89:AC89"/>
    <mergeCell ref="AB90:AC90"/>
    <mergeCell ref="AB92:AC92"/>
    <mergeCell ref="B77:E83"/>
    <mergeCell ref="F77:G83"/>
    <mergeCell ref="AD77:AE83"/>
    <mergeCell ref="F30:G30"/>
    <mergeCell ref="H30:AC30"/>
    <mergeCell ref="AD30:AJ30"/>
    <mergeCell ref="I72:R72"/>
    <mergeCell ref="S72:AA72"/>
    <mergeCell ref="AB72:AC72"/>
    <mergeCell ref="I73:R73"/>
    <mergeCell ref="S73:AA73"/>
    <mergeCell ref="AB73:AC73"/>
    <mergeCell ref="B85:E88"/>
    <mergeCell ref="F85:G88"/>
    <mergeCell ref="H85:R85"/>
    <mergeCell ref="S85:AC85"/>
    <mergeCell ref="S86:AA86"/>
    <mergeCell ref="S87:AA87"/>
    <mergeCell ref="S88:AA88"/>
    <mergeCell ref="I87:R87"/>
    <mergeCell ref="I88:R88"/>
    <mergeCell ref="AB88:AC88"/>
    <mergeCell ref="AB86:AC86"/>
    <mergeCell ref="B24:E24"/>
    <mergeCell ref="F24:G24"/>
    <mergeCell ref="H24:R24"/>
    <mergeCell ref="S24:AC24"/>
    <mergeCell ref="AD24:AG24"/>
    <mergeCell ref="AH24:AI24"/>
    <mergeCell ref="B68:E68"/>
    <mergeCell ref="F68:G68"/>
    <mergeCell ref="H68:AA68"/>
    <mergeCell ref="AB68:AC68"/>
    <mergeCell ref="AD68:AE68"/>
    <mergeCell ref="AF68:AJ68"/>
    <mergeCell ref="AB66:AC66"/>
    <mergeCell ref="U32:AJ32"/>
    <mergeCell ref="B96:E96"/>
    <mergeCell ref="F96:G96"/>
    <mergeCell ref="H96:AA96"/>
    <mergeCell ref="AB96:AC96"/>
    <mergeCell ref="AD96:AE96"/>
    <mergeCell ref="AF96:AJ96"/>
    <mergeCell ref="B18:E18"/>
    <mergeCell ref="F18:G18"/>
    <mergeCell ref="H18:R18"/>
    <mergeCell ref="S18:AC18"/>
    <mergeCell ref="AD18:AE18"/>
    <mergeCell ref="AH20:AJ20"/>
    <mergeCell ref="B21:E21"/>
    <mergeCell ref="F21:G21"/>
    <mergeCell ref="B22:E22"/>
    <mergeCell ref="F22:G22"/>
    <mergeCell ref="H22:AC22"/>
    <mergeCell ref="AD22:AE22"/>
    <mergeCell ref="B23:E23"/>
    <mergeCell ref="F23:G23"/>
    <mergeCell ref="H23:AC23"/>
    <mergeCell ref="AD23:AJ23"/>
    <mergeCell ref="B19:E19"/>
    <mergeCell ref="F19:G19"/>
    <mergeCell ref="AF93:AJ95"/>
    <mergeCell ref="H94:AA94"/>
    <mergeCell ref="AB94:AC94"/>
    <mergeCell ref="H95:AA95"/>
    <mergeCell ref="AB95:AC95"/>
    <mergeCell ref="B93:E95"/>
    <mergeCell ref="F93:G95"/>
    <mergeCell ref="H93:AA93"/>
    <mergeCell ref="AD93:AE95"/>
    <mergeCell ref="AB93:AC93"/>
    <mergeCell ref="AB87:AC87"/>
    <mergeCell ref="H86:R86"/>
    <mergeCell ref="B84:E84"/>
    <mergeCell ref="F84:G84"/>
    <mergeCell ref="AB84:AC84"/>
    <mergeCell ref="AD84:AE84"/>
    <mergeCell ref="B74:E76"/>
    <mergeCell ref="F74:G76"/>
    <mergeCell ref="H74:R74"/>
    <mergeCell ref="S74:AC74"/>
    <mergeCell ref="H82:AA82"/>
    <mergeCell ref="AB82:AC82"/>
    <mergeCell ref="H83:AA83"/>
    <mergeCell ref="AB83:AC83"/>
    <mergeCell ref="AD74:AE76"/>
    <mergeCell ref="H77:AA77"/>
    <mergeCell ref="AB77:AC77"/>
    <mergeCell ref="H78:AA78"/>
    <mergeCell ref="AB78:AC78"/>
    <mergeCell ref="H79:AA79"/>
    <mergeCell ref="AB79:AC79"/>
    <mergeCell ref="H80:AA80"/>
    <mergeCell ref="AB80:AC80"/>
    <mergeCell ref="H81:AA81"/>
    <mergeCell ref="AB81:AC81"/>
    <mergeCell ref="H75:R75"/>
    <mergeCell ref="H28:AC28"/>
    <mergeCell ref="AD28:AE28"/>
    <mergeCell ref="B69:E73"/>
    <mergeCell ref="F69:G73"/>
    <mergeCell ref="H69:R69"/>
    <mergeCell ref="S69:AC69"/>
    <mergeCell ref="I70:R70"/>
    <mergeCell ref="S70:AA70"/>
    <mergeCell ref="AB70:AC70"/>
    <mergeCell ref="I71:R71"/>
    <mergeCell ref="H67:AA67"/>
    <mergeCell ref="AB67:AC67"/>
    <mergeCell ref="B65:E67"/>
    <mergeCell ref="F65:G67"/>
    <mergeCell ref="H65:AA65"/>
    <mergeCell ref="AB65:AC65"/>
    <mergeCell ref="L17:AC17"/>
    <mergeCell ref="H19:R19"/>
    <mergeCell ref="S19:AC19"/>
    <mergeCell ref="AD19:AE19"/>
    <mergeCell ref="AD17:AE17"/>
    <mergeCell ref="H20:R20"/>
    <mergeCell ref="S20:AC20"/>
    <mergeCell ref="AD20:AE20"/>
    <mergeCell ref="AD21:AE21"/>
    <mergeCell ref="N12:O12"/>
    <mergeCell ref="B64:E64"/>
    <mergeCell ref="P12:Q12"/>
    <mergeCell ref="F64:G64"/>
    <mergeCell ref="H64:AC64"/>
    <mergeCell ref="AD64:AE64"/>
    <mergeCell ref="AF64:AJ64"/>
    <mergeCell ref="H16:AC16"/>
    <mergeCell ref="N13:O13"/>
    <mergeCell ref="AF16:AI16"/>
    <mergeCell ref="B15:E15"/>
    <mergeCell ref="F15:G15"/>
    <mergeCell ref="H15:AC15"/>
    <mergeCell ref="AD15:AJ15"/>
    <mergeCell ref="B16:E16"/>
    <mergeCell ref="F16:G16"/>
    <mergeCell ref="AD16:AE16"/>
    <mergeCell ref="B17:E17"/>
    <mergeCell ref="F17:G17"/>
    <mergeCell ref="B20:E20"/>
    <mergeCell ref="F20:G20"/>
    <mergeCell ref="F28:G28"/>
    <mergeCell ref="B32:T32"/>
    <mergeCell ref="B30:E30"/>
    <mergeCell ref="Z6:AC6"/>
    <mergeCell ref="AD65:AE67"/>
    <mergeCell ref="AG9:AJ9"/>
    <mergeCell ref="R1:AC1"/>
    <mergeCell ref="AD9:AF9"/>
    <mergeCell ref="R13:S13"/>
    <mergeCell ref="AG1:AH1"/>
    <mergeCell ref="R3:U3"/>
    <mergeCell ref="V3:AC3"/>
    <mergeCell ref="AD3:AF3"/>
    <mergeCell ref="AG3:AJ3"/>
    <mergeCell ref="R6:U6"/>
    <mergeCell ref="AD6:AF6"/>
    <mergeCell ref="AG6:AJ6"/>
    <mergeCell ref="R9:U9"/>
    <mergeCell ref="R12:S12"/>
    <mergeCell ref="T12:U12"/>
    <mergeCell ref="V12:W12"/>
    <mergeCell ref="Z12:AA12"/>
    <mergeCell ref="V9:AC9"/>
    <mergeCell ref="X13:Y13"/>
    <mergeCell ref="H21:R21"/>
    <mergeCell ref="S21:AC21"/>
    <mergeCell ref="H17:K17"/>
    <mergeCell ref="B3:G3"/>
    <mergeCell ref="B6:O7"/>
    <mergeCell ref="B8:O9"/>
    <mergeCell ref="AF77:AJ81"/>
    <mergeCell ref="AF82:AJ83"/>
    <mergeCell ref="B12:B13"/>
    <mergeCell ref="D12:E12"/>
    <mergeCell ref="F12:G12"/>
    <mergeCell ref="H12:I12"/>
    <mergeCell ref="J12:K12"/>
    <mergeCell ref="L12:M12"/>
    <mergeCell ref="X12:Y12"/>
    <mergeCell ref="T13:U13"/>
    <mergeCell ref="V13:W13"/>
    <mergeCell ref="Z13:AA13"/>
    <mergeCell ref="D13:E13"/>
    <mergeCell ref="F13:G13"/>
    <mergeCell ref="H13:I13"/>
    <mergeCell ref="J13:K13"/>
    <mergeCell ref="L13:M13"/>
    <mergeCell ref="AI28:AJ28"/>
    <mergeCell ref="P13:Q13"/>
    <mergeCell ref="AF17:AI17"/>
    <mergeCell ref="V6:Y6"/>
  </mergeCells>
  <phoneticPr fontId="19"/>
  <conditionalFormatting sqref="AF19">
    <cfRule type="expression" dxfId="58" priority="39">
      <formula>OR($AF$19="",$AF$19&gt;0.2)</formula>
    </cfRule>
  </conditionalFormatting>
  <conditionalFormatting sqref="AI19">
    <cfRule type="expression" dxfId="57" priority="38">
      <formula>OR($AI$19="",$AI$19&gt;0.6)</formula>
    </cfRule>
  </conditionalFormatting>
  <conditionalFormatting sqref="AF22">
    <cfRule type="expression" dxfId="56" priority="37">
      <formula>OR($AF$22="",$AF$22&lt;-20,$AF$22&gt;115)</formula>
    </cfRule>
  </conditionalFormatting>
  <conditionalFormatting sqref="AI22">
    <cfRule type="expression" dxfId="55" priority="36">
      <formula>OR($AI$22="",$AI$22&gt;115)</formula>
    </cfRule>
  </conditionalFormatting>
  <conditionalFormatting sqref="X77:Y79">
    <cfRule type="expression" dxfId="54" priority="28">
      <formula>BD77="-"</formula>
    </cfRule>
  </conditionalFormatting>
  <conditionalFormatting sqref="M70:R73 L75:R76 V75:AA76 V71:Y73">
    <cfRule type="expression" dxfId="53" priority="47">
      <formula>OR(#REF!="-")</formula>
    </cfRule>
  </conditionalFormatting>
  <conditionalFormatting sqref="L80:Q83 R80:Y81 L77:U79">
    <cfRule type="expression" dxfId="52" priority="48">
      <formula>#REF!="-"</formula>
    </cfRule>
  </conditionalFormatting>
  <conditionalFormatting sqref="R82">
    <cfRule type="expression" dxfId="51" priority="49">
      <formula>#REF!="-"</formula>
    </cfRule>
  </conditionalFormatting>
  <conditionalFormatting sqref="W77:W79">
    <cfRule type="expression" dxfId="50" priority="56">
      <formula>BB77="-"</formula>
    </cfRule>
  </conditionalFormatting>
  <conditionalFormatting sqref="V77:V79">
    <cfRule type="expression" dxfId="49" priority="59">
      <formula>AZ77="-"</formula>
    </cfRule>
  </conditionalFormatting>
  <conditionalFormatting sqref="AD23:AJ23">
    <cfRule type="expression" dxfId="48" priority="19">
      <formula>$AD$23=""</formula>
    </cfRule>
  </conditionalFormatting>
  <conditionalFormatting sqref="AH20">
    <cfRule type="expression" dxfId="47" priority="305">
      <formula>OR($AD$85="Blank",$AD$85="A",$AD$85="B",$AD$85="C",$AD$85="D")</formula>
    </cfRule>
    <cfRule type="expression" dxfId="46" priority="306">
      <formula>$AH$20=""</formula>
    </cfRule>
  </conditionalFormatting>
  <conditionalFormatting sqref="AF21">
    <cfRule type="expression" dxfId="45" priority="307">
      <formula>OR($AD$85="Blank",$AD$85="A",$AD$85="B",$AD$85="C",$AD$85="D")</formula>
    </cfRule>
    <cfRule type="expression" dxfId="44" priority="308">
      <formula>($AF$21="")</formula>
    </cfRule>
  </conditionalFormatting>
  <conditionalFormatting sqref="AF20 AI21">
    <cfRule type="expression" dxfId="43" priority="309">
      <formula>OR($AD$85="Blank",$AD$85="A",$AD$85="B",$AD$85="C",$AD$85="D")</formula>
    </cfRule>
  </conditionalFormatting>
  <conditionalFormatting sqref="X82:Y83">
    <cfRule type="expression" dxfId="42" priority="351">
      <formula>#REF!="-"</formula>
    </cfRule>
  </conditionalFormatting>
  <conditionalFormatting sqref="W82:W83">
    <cfRule type="expression" dxfId="41" priority="352">
      <formula>#REF!="-"</formula>
    </cfRule>
  </conditionalFormatting>
  <conditionalFormatting sqref="I84">
    <cfRule type="expression" dxfId="40" priority="12">
      <formula>$I$84="-"</formula>
    </cfRule>
  </conditionalFormatting>
  <conditionalFormatting sqref="H84">
    <cfRule type="expression" dxfId="39" priority="11">
      <formula>$I$84="-"</formula>
    </cfRule>
  </conditionalFormatting>
  <conditionalFormatting sqref="K84">
    <cfRule type="expression" dxfId="38" priority="10">
      <formula>$L$84="-"</formula>
    </cfRule>
  </conditionalFormatting>
  <conditionalFormatting sqref="L84">
    <cfRule type="expression" dxfId="37" priority="9">
      <formula>$L$84="-"</formula>
    </cfRule>
  </conditionalFormatting>
  <conditionalFormatting sqref="N84">
    <cfRule type="expression" dxfId="36" priority="8">
      <formula>$O$84="-"</formula>
    </cfRule>
  </conditionalFormatting>
  <conditionalFormatting sqref="O84">
    <cfRule type="expression" dxfId="35" priority="7">
      <formula>$O$84="-"</formula>
    </cfRule>
  </conditionalFormatting>
  <conditionalFormatting sqref="Q84">
    <cfRule type="expression" dxfId="34" priority="6">
      <formula>$R$84="-"</formula>
    </cfRule>
  </conditionalFormatting>
  <conditionalFormatting sqref="R84">
    <cfRule type="expression" dxfId="33" priority="5">
      <formula>$R$84="-"</formula>
    </cfRule>
  </conditionalFormatting>
  <conditionalFormatting sqref="H90:AA90">
    <cfRule type="expression" dxfId="32" priority="2">
      <formula>OR($AD$85="A",$AD$85="B",$AD$85="C",$AD$85="D")</formula>
    </cfRule>
  </conditionalFormatting>
  <conditionalFormatting sqref="H91:AA92">
    <cfRule type="expression" dxfId="31" priority="1">
      <formula>OR($AD$85="Blank",$AD$85="x",$AD$85="y")</formula>
    </cfRule>
  </conditionalFormatting>
  <dataValidations count="5">
    <dataValidation type="list" allowBlank="1" showInputMessage="1" showErrorMessage="1" sqref="AD23:AJ23">
      <formula1>"Vertical,Horizontal"</formula1>
    </dataValidation>
    <dataValidation type="list" allowBlank="1" showInputMessage="1" showErrorMessage="1" sqref="AD74:AE76">
      <formula1>"1,4"</formula1>
    </dataValidation>
    <dataValidation type="list" allowBlank="1" showInputMessage="1" showErrorMessage="1" sqref="AD84:AE84">
      <formula1>"A,B,C,D"</formula1>
    </dataValidation>
    <dataValidation type="list" allowBlank="1" showInputMessage="1" showErrorMessage="1" sqref="AH20:AJ20">
      <formula1>"w/o Shuttle Valve, w/ Shuttle Valve, w/ H-Reducing Relief Valve"</formula1>
    </dataValidation>
    <dataValidation type="list" allowBlank="1" showInputMessage="1" showErrorMessage="1" sqref="AD77:AE83">
      <formula1>"2,4,5,6,7,8,9"</formula1>
    </dataValidation>
  </dataValidations>
  <printOptions horizontalCentered="1" verticalCentered="1"/>
  <pageMargins left="0.19685039370078741" right="0.19685039370078741" top="0.19685039370078741" bottom="0.19685039370078741" header="0.31496062992125984" footer="0"/>
  <pageSetup paperSize="9" scale="37"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64" id="{A6D3EE0B-0124-40E9-8871-3F18E13BEE98}">
            <xm:f>OR('M7X-spec'!V21="-")</xm:f>
            <x14:dxf>
              <fill>
                <patternFill>
                  <bgColor theme="0" tint="-0.34998626667073579"/>
                </patternFill>
              </fill>
            </x14:dxf>
          </x14:cfRule>
          <xm:sqref>J75:K76 H70:H73</xm:sqref>
        </x14:conditionalFormatting>
        <x14:conditionalFormatting xmlns:xm="http://schemas.microsoft.com/office/excel/2006/main">
          <x14:cfRule type="expression" priority="466" id="{7625DB87-3046-43A2-833E-84A061ED1689}">
            <xm:f>OR('M7X-spec'!V21="-")</xm:f>
            <x14:dxf>
              <fill>
                <patternFill>
                  <bgColor theme="0" tint="-0.34998626667073579"/>
                </patternFill>
              </fill>
            </x14:dxf>
          </x14:cfRule>
          <xm:sqref>I70:L73</xm:sqref>
        </x14:conditionalFormatting>
        <x14:conditionalFormatting xmlns:xm="http://schemas.microsoft.com/office/excel/2006/main">
          <x14:cfRule type="expression" priority="467" id="{94BE077A-C653-4607-A7AF-10CB946848AF}">
            <xm:f>OR('M7X-spec'!V21="-")</xm:f>
            <x14:dxf>
              <fill>
                <patternFill>
                  <bgColor theme="0" tint="-0.34998626667073579"/>
                </patternFill>
              </fill>
            </x14:dxf>
          </x14:cfRule>
          <xm:sqref>U75:U76 S70 S71:U73</xm:sqref>
        </x14:conditionalFormatting>
        <x14:conditionalFormatting xmlns:xm="http://schemas.microsoft.com/office/excel/2006/main">
          <x14:cfRule type="expression" priority="476" id="{902BE5BC-654E-47DC-BAEA-2B2C712630EB}">
            <xm:f>'M7X-spec'!X28="-"</xm:f>
            <x14:dxf>
              <fill>
                <patternFill>
                  <bgColor theme="0" tint="-0.34998626667073579"/>
                </patternFill>
              </fill>
            </x14:dxf>
          </x14:cfRule>
          <xm:sqref>J77:K83</xm:sqref>
        </x14:conditionalFormatting>
        <x14:conditionalFormatting xmlns:xm="http://schemas.microsoft.com/office/excel/2006/main">
          <x14:cfRule type="expression" priority="1025" id="{178F9E30-7C55-4EA5-B262-E0F31BABA1C0}">
            <xm:f>'M7X-spec'!$W$12="○"</xm:f>
            <x14:dxf>
              <fill>
                <patternFill>
                  <bgColor rgb="FFFFFFCC"/>
                </patternFill>
              </fill>
            </x14:dxf>
          </x14:cfRule>
          <xm:sqref>AD65:AE67 D13</xm:sqref>
        </x14:conditionalFormatting>
        <x14:conditionalFormatting xmlns:xm="http://schemas.microsoft.com/office/excel/2006/main">
          <x14:cfRule type="expression" priority="1052" id="{902BE5BC-654E-47DC-BAEA-2B2C712630EB}">
            <xm:f>'M7X-spec'!V37="-"</xm:f>
            <x14:dxf>
              <fill>
                <patternFill>
                  <bgColor theme="0" tint="-0.34998626667073579"/>
                </patternFill>
              </fill>
            </x14:dxf>
          </x14:cfRule>
          <xm:sqref>H77:I83</xm:sqref>
        </x14:conditionalFormatting>
        <x14:conditionalFormatting xmlns:xm="http://schemas.microsoft.com/office/excel/2006/main">
          <x14:cfRule type="expression" priority="1076" id="{B016A81D-9402-4D5F-8544-A19F577F2B40}">
            <xm:f>'M7X-spec'!Z46="-"</xm:f>
            <x14:dxf>
              <fill>
                <patternFill>
                  <bgColor theme="0" tint="-0.34998626667073579"/>
                </patternFill>
              </fill>
            </x14:dxf>
          </x14:cfRule>
          <xm:sqref>V82:V83</xm:sqref>
        </x14:conditionalFormatting>
        <x14:conditionalFormatting xmlns:xm="http://schemas.microsoft.com/office/excel/2006/main">
          <x14:cfRule type="expression" priority="1077" id="{118A41CB-A948-455D-8FAF-C5469FF40139}">
            <xm:f>'M7X-spec'!U46="-"</xm:f>
            <x14:dxf>
              <fill>
                <patternFill>
                  <bgColor theme="0" tint="-0.34998626667073579"/>
                </patternFill>
              </fill>
            </x14:dxf>
          </x14:cfRule>
          <xm:sqref>R83</xm:sqref>
        </x14:conditionalFormatting>
        <x14:conditionalFormatting xmlns:xm="http://schemas.microsoft.com/office/excel/2006/main">
          <x14:cfRule type="expression" priority="1078" id="{B689D024-A277-43BD-96D1-2CA5C4CCBBE7}">
            <xm:f>'M7X-spec'!$Z$52="-"</xm:f>
            <x14:dxf>
              <fill>
                <patternFill>
                  <bgColor theme="5" tint="0.79998168889431442"/>
                </patternFill>
              </fill>
            </x14:dxf>
          </x14:cfRule>
          <xm:sqref>AD84 P13</xm:sqref>
        </x14:conditionalFormatting>
        <x14:conditionalFormatting xmlns:xm="http://schemas.microsoft.com/office/excel/2006/main">
          <x14:cfRule type="expression" priority="1079" id="{74694C5B-853C-451D-BDB0-E49F539D0EC2}">
            <xm:f>'M7X-spec'!V46="-"</xm:f>
            <x14:dxf>
              <fill>
                <patternFill>
                  <bgColor theme="0" tint="-0.34998626667073579"/>
                </patternFill>
              </fill>
            </x14:dxf>
          </x14:cfRule>
          <xm:sqref>S82:U83</xm:sqref>
        </x14:conditionalFormatting>
        <x14:conditionalFormatting xmlns:xm="http://schemas.microsoft.com/office/excel/2006/main">
          <x14:cfRule type="expression" priority="1080" id="{75441F42-ED0B-4838-8293-625754D3CB30}">
            <xm:f>OR($AF$16="",$AF$16&lt;&gt;'M7X-spec'!$Z$52)</xm:f>
            <x14:dxf>
              <fill>
                <patternFill>
                  <bgColor theme="5" tint="0.79998168889431442"/>
                </patternFill>
              </fill>
            </x14:dxf>
          </x14:cfRule>
          <xm:sqref>AF16</xm:sqref>
        </x14:conditionalFormatting>
        <x14:conditionalFormatting xmlns:xm="http://schemas.microsoft.com/office/excel/2006/main">
          <x14:cfRule type="expression" priority="1082" id="{A6D3EE0B-0124-40E9-8871-3F18E13BEE98}">
            <xm:f>OR('M7X-spec'!V30="-")</xm:f>
            <x14:dxf>
              <fill>
                <patternFill>
                  <bgColor theme="0" tint="-0.34998626667073579"/>
                </patternFill>
              </fill>
            </x14:dxf>
          </x14:cfRule>
          <xm:sqref>H75:I76</xm:sqref>
        </x14:conditionalFormatting>
        <x14:conditionalFormatting xmlns:xm="http://schemas.microsoft.com/office/excel/2006/main">
          <x14:cfRule type="expression" priority="1086" id="{94BE077A-C653-4607-A7AF-10CB946848AF}">
            <xm:f>OR('M7X-spec'!V30="-")</xm:f>
            <x14:dxf>
              <fill>
                <patternFill>
                  <bgColor theme="0" tint="-0.34998626667073579"/>
                </patternFill>
              </fill>
            </x14:dxf>
          </x14:cfRule>
          <xm:sqref>S75:T76</xm:sqref>
        </x14:conditionalFormatting>
        <x14:conditionalFormatting xmlns:xm="http://schemas.microsoft.com/office/excel/2006/main">
          <x14:cfRule type="expression" priority="1099" id="{C4AFFEA7-6270-431A-902C-59750933D72F}">
            <xm:f>OR($AF$17="",$AF$17&gt;'M7X-spec'!$V$81)</xm:f>
            <x14:dxf>
              <fill>
                <patternFill>
                  <bgColor theme="5" tint="0.79998168889431442"/>
                </patternFill>
              </fill>
            </x14:dxf>
          </x14:cfRule>
          <xm:sqref>AF17</xm:sqref>
        </x14:conditionalFormatting>
        <x14:conditionalFormatting xmlns:xm="http://schemas.microsoft.com/office/excel/2006/main">
          <x14:cfRule type="expression" priority="1100" id="{CDE30768-C00E-4907-952B-7CCFD6847223}">
            <xm:f>OR($AI$18="",$AI$18&gt;'M7X-spec'!$X$81)</xm:f>
            <x14:dxf>
              <fill>
                <patternFill>
                  <bgColor theme="5" tint="0.79998168889431442"/>
                </patternFill>
              </fill>
            </x14:dxf>
          </x14:cfRule>
          <xm:sqref>AI18</xm:sqref>
        </x14:conditionalFormatting>
        <x14:conditionalFormatting xmlns:xm="http://schemas.microsoft.com/office/excel/2006/main">
          <x14:cfRule type="expression" priority="1101" id="{F367AB56-8103-4A3D-939C-D26DEDD6BADC}">
            <xm:f>OR($AF$18="",$AF$18&gt;'M7X-spec'!$W$81)</xm:f>
            <x14:dxf>
              <fill>
                <patternFill>
                  <bgColor theme="5" tint="0.79998168889431442"/>
                </patternFill>
              </fill>
            </x14:dxf>
          </x14:cfRule>
          <xm:sqref>AF18</xm:sqref>
        </x14:conditionalFormatting>
        <x14:conditionalFormatting xmlns:xm="http://schemas.microsoft.com/office/excel/2006/main">
          <x14:cfRule type="expression" priority="1109" id="{64CBB148-1005-4FE3-BFE2-C3A2DD11143C}">
            <xm:f>'M7X-spec'!$W$54="○"</xm:f>
            <x14:dxf>
              <fill>
                <patternFill>
                  <bgColor rgb="FFFFFFCC"/>
                </patternFill>
              </fill>
            </x14:dxf>
          </x14:cfRule>
          <xm:sqref>AD85 R13</xm:sqref>
        </x14:conditionalFormatting>
        <x14:conditionalFormatting xmlns:xm="http://schemas.microsoft.com/office/excel/2006/main">
          <x14:cfRule type="expression" priority="1117" id="{1A06F320-5BEC-4C5D-B276-8EC4397142EF}">
            <xm:f>'M7X-spec'!$W$64="○"</xm:f>
            <x14:dxf>
              <fill>
                <patternFill>
                  <bgColor rgb="FFFFFFCC"/>
                </patternFill>
              </fill>
            </x14:dxf>
          </x14:cfRule>
          <xm:sqref>AD90 T13</xm:sqref>
        </x14:conditionalFormatting>
        <x14:conditionalFormatting xmlns:xm="http://schemas.microsoft.com/office/excel/2006/main">
          <x14:cfRule type="expression" priority="1125" id="{1729C53C-8897-47CE-9767-6221BCBCF8F6}">
            <xm:f>'M7X-spec'!$W$69="○"</xm:f>
            <x14:dxf>
              <fill>
                <patternFill>
                  <bgColor rgb="FFFFFFCC"/>
                </patternFill>
              </fill>
            </x14:dxf>
          </x14:cfRule>
          <xm:sqref>AD93:AE95 V13</xm:sqref>
        </x14:conditionalFormatting>
        <x14:conditionalFormatting xmlns:xm="http://schemas.microsoft.com/office/excel/2006/main">
          <x14:cfRule type="expression" priority="470" id="{D6980209-D26C-4C79-B414-B4C8215C6EDA}">
            <xm:f>'M7X-spec'!$Z$21="×"</xm:f>
            <x14:dxf>
              <fill>
                <patternFill>
                  <bgColor theme="5" tint="0.79998168889431442"/>
                </patternFill>
              </fill>
            </x14:dxf>
          </x14:cfRule>
          <x14:cfRule type="expression" priority="471" id="{2447BC6D-0EBA-4DC1-AB01-989429053BFE}">
            <xm:f>'M7X-spec'!$W$21="-"</xm:f>
            <x14:dxf>
              <fill>
                <patternFill>
                  <bgColor theme="5" tint="0.79998168889431442"/>
                </patternFill>
              </fill>
            </x14:dxf>
          </x14:cfRule>
          <x14:cfRule type="expression" priority="472" id="{84757FD8-FBAD-4259-8175-06D5A403E4BD}">
            <xm:f>'M7X-spec'!$W$21="○"</xm:f>
            <x14:dxf>
              <fill>
                <patternFill>
                  <bgColor rgb="FFFFFFCC"/>
                </patternFill>
              </fill>
            </x14:dxf>
          </x14:cfRule>
          <xm:sqref>AD69 H13</xm:sqref>
        </x14:conditionalFormatting>
        <x14:conditionalFormatting xmlns:xm="http://schemas.microsoft.com/office/excel/2006/main">
          <x14:cfRule type="expression" priority="1089" id="{C48405AF-231E-4ABB-89EE-F92A940B817B}">
            <xm:f>'M7X-spec'!$Z$21="×"</xm:f>
            <x14:dxf>
              <fill>
                <patternFill>
                  <bgColor theme="5" tint="0.79998168889431442"/>
                </patternFill>
              </fill>
            </x14:dxf>
          </x14:cfRule>
          <x14:cfRule type="expression" priority="1090" id="{6677E2F7-533B-49AB-A384-6174F8E75ABE}">
            <xm:f>'M7X-spec'!$W$30="-"</xm:f>
            <x14:dxf>
              <fill>
                <patternFill>
                  <bgColor theme="5" tint="0.79998168889431442"/>
                </patternFill>
              </fill>
            </x14:dxf>
          </x14:cfRule>
          <x14:cfRule type="expression" priority="1091" id="{876010B6-B9B2-425C-9F05-CDCE7B713774}">
            <xm:f>'M7X-spec'!$W$30="○"</xm:f>
            <x14:dxf>
              <fill>
                <patternFill>
                  <bgColor rgb="FFFFFFCC"/>
                </patternFill>
              </fill>
            </x14:dxf>
          </x14:cfRule>
          <xm:sqref>AD74 J13</xm:sqref>
        </x14:conditionalFormatting>
        <x14:conditionalFormatting xmlns:xm="http://schemas.microsoft.com/office/excel/2006/main">
          <x14:cfRule type="expression" priority="1053" id="{2556C3AB-C19B-4E1F-A714-F9334ADCD5E4}">
            <xm:f>'M7X-spec'!$Z$21="×"</xm:f>
            <x14:dxf>
              <fill>
                <patternFill>
                  <bgColor theme="5" tint="0.79998168889431442"/>
                </patternFill>
              </fill>
            </x14:dxf>
          </x14:cfRule>
          <x14:cfRule type="expression" priority="1054" id="{3691D1E5-470D-4FE8-B2ED-DE07AD153BB6}">
            <xm:f>'M7X-spec'!$W$37="-"</xm:f>
            <x14:dxf>
              <fill>
                <patternFill>
                  <bgColor theme="5" tint="0.79998168889431442"/>
                </patternFill>
              </fill>
            </x14:dxf>
          </x14:cfRule>
          <x14:cfRule type="expression" priority="1055" id="{976B218B-DC15-4902-B08E-13510774D335}">
            <xm:f>'M7X-spec'!$W$37="○"</xm:f>
            <x14:dxf>
              <fill>
                <patternFill>
                  <bgColor rgb="FFFFFFCC"/>
                </patternFill>
              </fill>
            </x14:dxf>
          </x14:cfRule>
          <xm:sqref>AD77 L13</xm:sqref>
        </x14:conditionalFormatting>
        <x14:conditionalFormatting xmlns:xm="http://schemas.microsoft.com/office/excel/2006/main">
          <x14:cfRule type="expression" priority="1876" id="{B22EECB3-16A6-4A67-917F-BA7D6952F428}">
            <xm:f>IF('M7X-spec'!$Z$54="c",'M7X-spec'!$Z$64="a")</xm:f>
            <x14:dxf>
              <fill>
                <patternFill>
                  <bgColor theme="5" tint="0.79998168889431442"/>
                </patternFill>
              </fill>
            </x14:dxf>
          </x14:cfRule>
          <x14:cfRule type="expression" priority="1877" id="{2145AB40-7766-490B-8A82-8BF8C32CD720}">
            <xm:f>IF('M7X-spec'!$Z$54="b",'M7X-spec'!$Z$64="c")</xm:f>
            <x14:dxf>
              <fill>
                <patternFill>
                  <bgColor theme="5" tint="0.79998168889431442"/>
                </patternFill>
              </fill>
            </x14:dxf>
          </x14:cfRule>
          <x14:cfRule type="expression" priority="1878" id="{79CD98DC-D3C7-4C04-8D7E-33255BA49CBB}">
            <xm:f>IF('M7X-spec'!$Z$54="a",'M7X-spec'!$Z$64="c")</xm:f>
            <x14:dxf>
              <fill>
                <patternFill>
                  <bgColor theme="5" tint="0.79998168889431442"/>
                </patternFill>
              </fill>
            </x14:dxf>
          </x14:cfRule>
          <xm:sqref>AD90:AE92 R13 T13 AD85</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'M7X-spec'!$O$13:$Q$13</xm:f>
          </x14:formula1>
          <xm:sqref>AD65:AE67</xm:sqref>
        </x14:dataValidation>
        <x14:dataValidation type="list" allowBlank="1" showInputMessage="1" showErrorMessage="1">
          <x14:formula1>
            <xm:f>'M7X-spec'!$C$21:$C$24</xm:f>
          </x14:formula1>
          <xm:sqref>AD69:AE73</xm:sqref>
        </x14:dataValidation>
        <x14:dataValidation type="list" allowBlank="1" showInputMessage="1" showErrorMessage="1">
          <x14:formula1>
            <xm:f>'M7X-spec'!$C$64:$C$66</xm:f>
          </x14:formula1>
          <xm:sqref>AD90:AE92</xm:sqref>
        </x14:dataValidation>
        <x14:dataValidation type="list" allowBlank="1" showInputMessage="1" showErrorMessage="1">
          <x14:formula1>
            <xm:f>'M7X-spec'!$C$69:$C$71</xm:f>
          </x14:formula1>
          <xm:sqref>AD93:AE95</xm:sqref>
        </x14:dataValidation>
        <x14:dataValidation type="list" allowBlank="1" showInputMessage="1" showErrorMessage="1">
          <x14:formula1>
            <xm:f>'M7X-spec'!$AA$81:$AB$81</xm:f>
          </x14:formula1>
          <xm:sqref>AF21</xm:sqref>
        </x14:dataValidation>
        <x14:dataValidation type="list" allowBlank="1" showInputMessage="1" showErrorMessage="1">
          <x14:formula1>
            <xm:f>'M7X-spec'!$AN$8:$AN$12</xm:f>
          </x14:formula1>
          <xm:sqref>V6:Y6</xm:sqref>
        </x14:dataValidation>
        <x14:dataValidation type="list" allowBlank="1" showInputMessage="1" showErrorMessage="1">
          <x14:formula1>
            <xm:f>'M7X-spec'!$C$54:$C$57</xm:f>
          </x14:formula1>
          <xm:sqref>AD85:AE89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216"/>
  <sheetViews>
    <sheetView zoomScale="85" zoomScaleNormal="85" workbookViewId="0">
      <selection activeCell="M24" sqref="M24"/>
    </sheetView>
  </sheetViews>
  <sheetFormatPr defaultRowHeight="13.5"/>
  <cols>
    <col min="1" max="1" width="5" style="80" bestFit="1" customWidth="1"/>
    <col min="2" max="2" width="2.875" style="80" bestFit="1" customWidth="1"/>
    <col min="3" max="4" width="2.625" style="80" bestFit="1" customWidth="1"/>
    <col min="5" max="5" width="4.75" style="94" bestFit="1" customWidth="1"/>
    <col min="6" max="6" width="3.5" style="80" bestFit="1" customWidth="1"/>
    <col min="7" max="7" width="8.25" style="94" customWidth="1"/>
    <col min="8" max="8" width="2.875" style="80" bestFit="1" customWidth="1"/>
    <col min="9" max="10" width="2.625" style="80" bestFit="1" customWidth="1"/>
    <col min="11" max="11" width="4.75" style="94" bestFit="1" customWidth="1"/>
    <col min="12" max="12" width="3.5" style="80" bestFit="1" customWidth="1"/>
    <col min="13" max="13" width="9" style="80"/>
    <col min="14" max="15" width="3.75" style="80" bestFit="1" customWidth="1"/>
    <col min="16" max="16" width="6" style="80" bestFit="1" customWidth="1"/>
    <col min="17" max="17" width="3.5" style="80" bestFit="1" customWidth="1"/>
    <col min="18" max="18" width="9" style="80"/>
    <col min="19" max="19" width="6" style="96" bestFit="1" customWidth="1"/>
    <col min="20" max="20" width="3.5" style="96" bestFit="1" customWidth="1"/>
    <col min="22" max="22" width="2.875" style="80" bestFit="1" customWidth="1"/>
    <col min="23" max="24" width="2.625" style="80" bestFit="1" customWidth="1"/>
    <col min="25" max="25" width="4.75" style="94" bestFit="1" customWidth="1"/>
    <col min="26" max="26" width="3.5" style="80" bestFit="1" customWidth="1"/>
  </cols>
  <sheetData>
    <row r="1" spans="1:26">
      <c r="B1" s="93" t="s">
        <v>240</v>
      </c>
      <c r="C1" s="93">
        <v>1</v>
      </c>
      <c r="D1" s="93">
        <v>1</v>
      </c>
      <c r="E1" s="94" t="s">
        <v>256</v>
      </c>
      <c r="F1" s="80" t="s">
        <v>239</v>
      </c>
      <c r="H1" s="93" t="s">
        <v>13</v>
      </c>
      <c r="I1" s="93">
        <v>1</v>
      </c>
      <c r="J1" s="93">
        <v>2</v>
      </c>
      <c r="K1" s="94" t="s">
        <v>257</v>
      </c>
      <c r="L1" s="80" t="s">
        <v>167</v>
      </c>
      <c r="N1" s="95" t="s">
        <v>113</v>
      </c>
      <c r="O1" s="80" t="s">
        <v>365</v>
      </c>
      <c r="P1" s="95" t="s">
        <v>372</v>
      </c>
      <c r="Q1" s="95" t="s">
        <v>239</v>
      </c>
      <c r="S1" s="96" t="s">
        <v>200</v>
      </c>
      <c r="T1" s="96">
        <v>1</v>
      </c>
      <c r="V1" s="266" t="s">
        <v>26</v>
      </c>
      <c r="W1" s="93">
        <v>1</v>
      </c>
      <c r="X1" s="93">
        <v>2</v>
      </c>
      <c r="Y1" s="94" t="s">
        <v>293</v>
      </c>
      <c r="Z1" s="80" t="s">
        <v>760</v>
      </c>
    </row>
    <row r="2" spans="1:26">
      <c r="B2" s="93" t="s">
        <v>240</v>
      </c>
      <c r="C2" s="93">
        <v>1</v>
      </c>
      <c r="D2" s="93">
        <v>2</v>
      </c>
      <c r="E2" s="94" t="s">
        <v>257</v>
      </c>
      <c r="F2" s="80" t="s">
        <v>239</v>
      </c>
      <c r="H2" s="93" t="s">
        <v>13</v>
      </c>
      <c r="I2" s="93">
        <v>1</v>
      </c>
      <c r="J2" s="93">
        <v>4</v>
      </c>
      <c r="K2" s="94" t="s">
        <v>259</v>
      </c>
      <c r="L2" s="80" t="s">
        <v>167</v>
      </c>
      <c r="N2" s="95" t="s">
        <v>66</v>
      </c>
      <c r="O2" s="80" t="s">
        <v>365</v>
      </c>
      <c r="P2" s="95" t="s">
        <v>376</v>
      </c>
      <c r="Q2" s="95" t="s">
        <v>239</v>
      </c>
      <c r="S2" s="96" t="s">
        <v>201</v>
      </c>
      <c r="T2" s="96">
        <v>1</v>
      </c>
      <c r="V2" s="266" t="s">
        <v>26</v>
      </c>
      <c r="W2" s="93">
        <v>1</v>
      </c>
      <c r="X2" s="93">
        <v>3</v>
      </c>
      <c r="Y2" s="94" t="s">
        <v>294</v>
      </c>
      <c r="Z2" s="80" t="s">
        <v>760</v>
      </c>
    </row>
    <row r="3" spans="1:26">
      <c r="A3" s="93" t="s">
        <v>253</v>
      </c>
      <c r="B3" s="93" t="s">
        <v>240</v>
      </c>
      <c r="C3" s="93">
        <v>1</v>
      </c>
      <c r="D3" s="93">
        <v>3</v>
      </c>
      <c r="E3" s="94" t="s">
        <v>258</v>
      </c>
      <c r="F3" s="80" t="s">
        <v>239</v>
      </c>
      <c r="H3" s="93" t="s">
        <v>13</v>
      </c>
      <c r="I3" s="93">
        <v>1</v>
      </c>
      <c r="J3" s="97">
        <v>5</v>
      </c>
      <c r="K3" s="94" t="s">
        <v>260</v>
      </c>
      <c r="L3" s="80" t="s">
        <v>255</v>
      </c>
      <c r="N3" s="95" t="s">
        <v>364</v>
      </c>
      <c r="O3" s="80" t="s">
        <v>365</v>
      </c>
      <c r="P3" s="95" t="s">
        <v>380</v>
      </c>
      <c r="Q3" s="95" t="s">
        <v>239</v>
      </c>
      <c r="S3" s="96" t="s">
        <v>202</v>
      </c>
      <c r="T3" s="96">
        <v>2</v>
      </c>
      <c r="V3" s="266" t="s">
        <v>26</v>
      </c>
      <c r="W3" s="93">
        <v>1</v>
      </c>
      <c r="X3" s="97">
        <v>7</v>
      </c>
      <c r="Y3" s="94" t="s">
        <v>298</v>
      </c>
      <c r="Z3" s="80" t="s">
        <v>761</v>
      </c>
    </row>
    <row r="4" spans="1:26">
      <c r="A4" s="97" t="s">
        <v>254</v>
      </c>
      <c r="B4" s="93" t="s">
        <v>240</v>
      </c>
      <c r="C4" s="93">
        <v>1</v>
      </c>
      <c r="D4" s="98">
        <v>4</v>
      </c>
      <c r="E4" s="94" t="s">
        <v>259</v>
      </c>
      <c r="F4" s="80" t="s">
        <v>255</v>
      </c>
      <c r="H4" s="93" t="s">
        <v>13</v>
      </c>
      <c r="I4" s="93">
        <v>1</v>
      </c>
      <c r="J4" s="97">
        <v>6</v>
      </c>
      <c r="K4" s="94" t="s">
        <v>261</v>
      </c>
      <c r="L4" s="80" t="s">
        <v>255</v>
      </c>
      <c r="N4" s="95" t="s">
        <v>814</v>
      </c>
      <c r="O4" s="80" t="s">
        <v>815</v>
      </c>
      <c r="P4" s="95" t="s">
        <v>816</v>
      </c>
      <c r="Q4" s="95" t="s">
        <v>167</v>
      </c>
      <c r="S4" s="96" t="s">
        <v>816</v>
      </c>
      <c r="V4" s="266" t="s">
        <v>26</v>
      </c>
      <c r="W4" s="93">
        <v>1</v>
      </c>
      <c r="X4" s="97">
        <v>8</v>
      </c>
      <c r="Y4" s="94" t="s">
        <v>299</v>
      </c>
      <c r="Z4" s="80" t="s">
        <v>761</v>
      </c>
    </row>
    <row r="5" spans="1:26">
      <c r="B5" s="93" t="s">
        <v>240</v>
      </c>
      <c r="C5" s="93">
        <v>1</v>
      </c>
      <c r="D5" s="97">
        <v>5</v>
      </c>
      <c r="E5" s="94" t="s">
        <v>260</v>
      </c>
      <c r="F5" s="80" t="s">
        <v>255</v>
      </c>
      <c r="H5" s="93" t="s">
        <v>13</v>
      </c>
      <c r="I5" s="93">
        <v>1</v>
      </c>
      <c r="J5" s="97">
        <v>7</v>
      </c>
      <c r="K5" s="94" t="s">
        <v>262</v>
      </c>
      <c r="L5" s="80" t="s">
        <v>255</v>
      </c>
      <c r="N5" s="95" t="s">
        <v>69</v>
      </c>
      <c r="O5" s="80" t="s">
        <v>365</v>
      </c>
      <c r="P5" s="95" t="s">
        <v>384</v>
      </c>
      <c r="Q5" s="95" t="s">
        <v>239</v>
      </c>
      <c r="S5" s="96" t="s">
        <v>203</v>
      </c>
      <c r="T5" s="96">
        <v>3</v>
      </c>
      <c r="V5" s="266" t="s">
        <v>26</v>
      </c>
      <c r="W5" s="97">
        <v>4</v>
      </c>
      <c r="X5" s="93">
        <v>2</v>
      </c>
      <c r="Y5" s="94" t="s">
        <v>302</v>
      </c>
      <c r="Z5" s="80" t="s">
        <v>761</v>
      </c>
    </row>
    <row r="6" spans="1:26">
      <c r="B6" s="93" t="s">
        <v>240</v>
      </c>
      <c r="C6" s="93">
        <v>1</v>
      </c>
      <c r="D6" s="97">
        <v>6</v>
      </c>
      <c r="E6" s="94" t="s">
        <v>261</v>
      </c>
      <c r="F6" s="80" t="s">
        <v>255</v>
      </c>
      <c r="H6" s="93" t="s">
        <v>13</v>
      </c>
      <c r="I6" s="93">
        <v>1</v>
      </c>
      <c r="J6" s="97">
        <v>8</v>
      </c>
      <c r="K6" s="94" t="s">
        <v>263</v>
      </c>
      <c r="L6" s="80" t="s">
        <v>255</v>
      </c>
      <c r="N6" s="95" t="s">
        <v>72</v>
      </c>
      <c r="O6" s="80" t="s">
        <v>365</v>
      </c>
      <c r="P6" s="95" t="s">
        <v>388</v>
      </c>
      <c r="Q6" s="95" t="s">
        <v>239</v>
      </c>
      <c r="S6" s="96" t="s">
        <v>204</v>
      </c>
      <c r="T6" s="96">
        <v>3</v>
      </c>
      <c r="V6" s="266" t="s">
        <v>26</v>
      </c>
      <c r="W6" s="97">
        <v>4</v>
      </c>
      <c r="X6" s="93">
        <v>3</v>
      </c>
      <c r="Y6" s="94" t="s">
        <v>303</v>
      </c>
      <c r="Z6" s="80" t="s">
        <v>761</v>
      </c>
    </row>
    <row r="7" spans="1:26">
      <c r="B7" s="93" t="s">
        <v>240</v>
      </c>
      <c r="C7" s="93">
        <v>1</v>
      </c>
      <c r="D7" s="97">
        <v>7</v>
      </c>
      <c r="E7" s="94" t="s">
        <v>262</v>
      </c>
      <c r="F7" s="80" t="s">
        <v>255</v>
      </c>
      <c r="H7" s="93" t="s">
        <v>13</v>
      </c>
      <c r="I7" s="93">
        <v>1</v>
      </c>
      <c r="J7" s="93">
        <v>9</v>
      </c>
      <c r="K7" s="94" t="s">
        <v>264</v>
      </c>
      <c r="L7" s="80" t="s">
        <v>167</v>
      </c>
      <c r="N7" s="95" t="s">
        <v>74</v>
      </c>
      <c r="O7" s="80" t="s">
        <v>365</v>
      </c>
      <c r="P7" s="95" t="s">
        <v>392</v>
      </c>
      <c r="Q7" s="95" t="s">
        <v>239</v>
      </c>
      <c r="S7" s="96" t="s">
        <v>434</v>
      </c>
      <c r="T7" s="96">
        <v>4</v>
      </c>
      <c r="V7" s="266" t="s">
        <v>26</v>
      </c>
      <c r="W7" s="97">
        <v>4</v>
      </c>
      <c r="X7" s="97">
        <v>7</v>
      </c>
      <c r="Y7" s="94" t="s">
        <v>307</v>
      </c>
      <c r="Z7" s="80" t="s">
        <v>760</v>
      </c>
    </row>
    <row r="8" spans="1:26">
      <c r="B8" s="93" t="s">
        <v>240</v>
      </c>
      <c r="C8" s="93">
        <v>1</v>
      </c>
      <c r="D8" s="97">
        <v>8</v>
      </c>
      <c r="E8" s="94" t="s">
        <v>263</v>
      </c>
      <c r="F8" s="80" t="s">
        <v>255</v>
      </c>
      <c r="H8" s="93" t="s">
        <v>13</v>
      </c>
      <c r="I8" s="97">
        <v>4</v>
      </c>
      <c r="J8" s="93">
        <v>2</v>
      </c>
      <c r="K8" s="94" t="s">
        <v>266</v>
      </c>
      <c r="L8" s="80" t="s">
        <v>255</v>
      </c>
      <c r="N8" s="95" t="s">
        <v>76</v>
      </c>
      <c r="O8" s="80" t="s">
        <v>365</v>
      </c>
      <c r="P8" s="95" t="s">
        <v>396</v>
      </c>
      <c r="Q8" s="95" t="s">
        <v>239</v>
      </c>
      <c r="S8" s="96" t="s">
        <v>205</v>
      </c>
      <c r="T8" s="96">
        <v>4</v>
      </c>
      <c r="V8" s="266" t="s">
        <v>26</v>
      </c>
      <c r="W8" s="97">
        <v>4</v>
      </c>
      <c r="X8" s="97">
        <v>8</v>
      </c>
      <c r="Y8" s="94" t="s">
        <v>308</v>
      </c>
      <c r="Z8" s="80" t="s">
        <v>760</v>
      </c>
    </row>
    <row r="9" spans="1:26">
      <c r="B9" s="93" t="s">
        <v>240</v>
      </c>
      <c r="C9" s="93">
        <v>1</v>
      </c>
      <c r="D9" s="93">
        <v>9</v>
      </c>
      <c r="E9" s="94" t="s">
        <v>264</v>
      </c>
      <c r="F9" s="80" t="s">
        <v>239</v>
      </c>
      <c r="H9" s="93" t="s">
        <v>13</v>
      </c>
      <c r="I9" s="97">
        <v>4</v>
      </c>
      <c r="J9" s="93">
        <v>4</v>
      </c>
      <c r="K9" s="94" t="s">
        <v>268</v>
      </c>
      <c r="L9" s="80" t="s">
        <v>255</v>
      </c>
      <c r="N9" s="95" t="s">
        <v>121</v>
      </c>
      <c r="O9" s="80" t="s">
        <v>365</v>
      </c>
      <c r="P9" s="95" t="s">
        <v>400</v>
      </c>
      <c r="Q9" s="95" t="s">
        <v>239</v>
      </c>
      <c r="S9" s="96" t="s">
        <v>206</v>
      </c>
      <c r="T9" s="96">
        <v>5</v>
      </c>
      <c r="V9" s="266" t="s">
        <v>27</v>
      </c>
      <c r="W9" s="93">
        <v>1</v>
      </c>
      <c r="X9" s="93">
        <v>2</v>
      </c>
      <c r="Y9" s="94" t="s">
        <v>311</v>
      </c>
      <c r="Z9" s="80" t="s">
        <v>760</v>
      </c>
    </row>
    <row r="10" spans="1:26">
      <c r="B10" s="93" t="s">
        <v>240</v>
      </c>
      <c r="C10" s="97">
        <v>4</v>
      </c>
      <c r="D10" s="93">
        <v>1</v>
      </c>
      <c r="E10" s="94" t="s">
        <v>265</v>
      </c>
      <c r="F10" s="80" t="s">
        <v>255</v>
      </c>
      <c r="H10" s="93" t="s">
        <v>13</v>
      </c>
      <c r="I10" s="97">
        <v>4</v>
      </c>
      <c r="J10" s="97">
        <v>5</v>
      </c>
      <c r="K10" s="94" t="s">
        <v>269</v>
      </c>
      <c r="L10" s="80" t="s">
        <v>255</v>
      </c>
      <c r="N10" s="95" t="s">
        <v>81</v>
      </c>
      <c r="O10" s="80" t="s">
        <v>365</v>
      </c>
      <c r="P10" s="95" t="s">
        <v>404</v>
      </c>
      <c r="Q10" s="95" t="s">
        <v>239</v>
      </c>
      <c r="S10" s="96" t="s">
        <v>435</v>
      </c>
      <c r="T10" s="96">
        <v>5</v>
      </c>
      <c r="V10" s="266" t="s">
        <v>27</v>
      </c>
      <c r="W10" s="93">
        <v>1</v>
      </c>
      <c r="X10" s="93">
        <v>3</v>
      </c>
      <c r="Y10" s="94" t="s">
        <v>312</v>
      </c>
      <c r="Z10" s="80" t="s">
        <v>760</v>
      </c>
    </row>
    <row r="11" spans="1:26">
      <c r="B11" s="93" t="s">
        <v>240</v>
      </c>
      <c r="C11" s="97">
        <v>4</v>
      </c>
      <c r="D11" s="93">
        <v>2</v>
      </c>
      <c r="E11" s="94" t="s">
        <v>266</v>
      </c>
      <c r="F11" s="80" t="s">
        <v>255</v>
      </c>
      <c r="H11" s="93" t="s">
        <v>13</v>
      </c>
      <c r="I11" s="97">
        <v>4</v>
      </c>
      <c r="J11" s="97">
        <v>6</v>
      </c>
      <c r="K11" s="94" t="s">
        <v>270</v>
      </c>
      <c r="L11" s="80" t="s">
        <v>255</v>
      </c>
      <c r="N11" s="95" t="s">
        <v>83</v>
      </c>
      <c r="O11" s="80" t="s">
        <v>365</v>
      </c>
      <c r="P11" s="95" t="s">
        <v>408</v>
      </c>
      <c r="Q11" s="95" t="s">
        <v>239</v>
      </c>
      <c r="S11" s="96" t="s">
        <v>436</v>
      </c>
      <c r="T11" s="96">
        <v>6</v>
      </c>
      <c r="V11" s="266" t="s">
        <v>27</v>
      </c>
      <c r="W11" s="93">
        <v>1</v>
      </c>
      <c r="X11" s="97">
        <v>7</v>
      </c>
      <c r="Y11" s="94" t="s">
        <v>316</v>
      </c>
      <c r="Z11" s="80" t="s">
        <v>761</v>
      </c>
    </row>
    <row r="12" spans="1:26">
      <c r="B12" s="93" t="s">
        <v>240</v>
      </c>
      <c r="C12" s="97">
        <v>4</v>
      </c>
      <c r="D12" s="93">
        <v>3</v>
      </c>
      <c r="E12" s="94" t="s">
        <v>267</v>
      </c>
      <c r="F12" s="80" t="s">
        <v>255</v>
      </c>
      <c r="H12" s="93" t="s">
        <v>13</v>
      </c>
      <c r="I12" s="97">
        <v>4</v>
      </c>
      <c r="J12" s="97">
        <v>7</v>
      </c>
      <c r="K12" s="94" t="s">
        <v>271</v>
      </c>
      <c r="L12" s="80" t="s">
        <v>255</v>
      </c>
      <c r="N12" s="95" t="s">
        <v>85</v>
      </c>
      <c r="O12" s="80" t="s">
        <v>365</v>
      </c>
      <c r="P12" s="95" t="s">
        <v>412</v>
      </c>
      <c r="Q12" s="95" t="s">
        <v>239</v>
      </c>
      <c r="S12" s="96" t="s">
        <v>207</v>
      </c>
      <c r="T12" s="96">
        <v>6</v>
      </c>
      <c r="V12" s="266" t="s">
        <v>27</v>
      </c>
      <c r="W12" s="93">
        <v>1</v>
      </c>
      <c r="X12" s="97">
        <v>8</v>
      </c>
      <c r="Y12" s="94" t="s">
        <v>317</v>
      </c>
      <c r="Z12" s="80" t="s">
        <v>761</v>
      </c>
    </row>
    <row r="13" spans="1:26">
      <c r="B13" s="93" t="s">
        <v>240</v>
      </c>
      <c r="C13" s="97">
        <v>4</v>
      </c>
      <c r="D13" s="98">
        <v>4</v>
      </c>
      <c r="E13" s="94" t="s">
        <v>268</v>
      </c>
      <c r="F13" s="80" t="s">
        <v>255</v>
      </c>
      <c r="H13" s="93" t="s">
        <v>13</v>
      </c>
      <c r="I13" s="97">
        <v>4</v>
      </c>
      <c r="J13" s="97">
        <v>8</v>
      </c>
      <c r="K13" s="94" t="s">
        <v>272</v>
      </c>
      <c r="L13" s="80" t="s">
        <v>255</v>
      </c>
      <c r="N13" s="95" t="s">
        <v>127</v>
      </c>
      <c r="O13" s="80" t="s">
        <v>365</v>
      </c>
      <c r="P13" s="95" t="s">
        <v>416</v>
      </c>
      <c r="Q13" s="95" t="s">
        <v>239</v>
      </c>
      <c r="S13" s="96" t="s">
        <v>208</v>
      </c>
      <c r="T13" s="96">
        <v>7</v>
      </c>
      <c r="V13" s="266" t="s">
        <v>27</v>
      </c>
      <c r="W13" s="97">
        <v>4</v>
      </c>
      <c r="X13" s="93">
        <v>2</v>
      </c>
      <c r="Y13" s="94" t="s">
        <v>320</v>
      </c>
      <c r="Z13" s="80" t="s">
        <v>761</v>
      </c>
    </row>
    <row r="14" spans="1:26">
      <c r="B14" s="93" t="s">
        <v>240</v>
      </c>
      <c r="C14" s="97">
        <v>4</v>
      </c>
      <c r="D14" s="97">
        <v>5</v>
      </c>
      <c r="E14" s="94" t="s">
        <v>269</v>
      </c>
      <c r="F14" s="80" t="s">
        <v>255</v>
      </c>
      <c r="H14" s="93" t="s">
        <v>13</v>
      </c>
      <c r="I14" s="97">
        <v>4</v>
      </c>
      <c r="J14" s="93">
        <v>9</v>
      </c>
      <c r="K14" s="94" t="s">
        <v>273</v>
      </c>
      <c r="L14" s="80" t="s">
        <v>255</v>
      </c>
      <c r="N14" s="95" t="s">
        <v>129</v>
      </c>
      <c r="O14" s="80" t="s">
        <v>365</v>
      </c>
      <c r="P14" s="95" t="s">
        <v>420</v>
      </c>
      <c r="Q14" s="95" t="s">
        <v>239</v>
      </c>
      <c r="S14" s="96" t="s">
        <v>209</v>
      </c>
      <c r="T14" s="96">
        <v>8</v>
      </c>
      <c r="V14" s="266" t="s">
        <v>27</v>
      </c>
      <c r="W14" s="97">
        <v>4</v>
      </c>
      <c r="X14" s="93">
        <v>3</v>
      </c>
      <c r="Y14" s="94" t="s">
        <v>321</v>
      </c>
      <c r="Z14" s="80" t="s">
        <v>761</v>
      </c>
    </row>
    <row r="15" spans="1:26">
      <c r="B15" s="93" t="s">
        <v>240</v>
      </c>
      <c r="C15" s="97">
        <v>4</v>
      </c>
      <c r="D15" s="97">
        <v>6</v>
      </c>
      <c r="E15" s="94" t="s">
        <v>270</v>
      </c>
      <c r="F15" s="80" t="s">
        <v>255</v>
      </c>
      <c r="H15" s="93" t="s">
        <v>241</v>
      </c>
      <c r="I15" s="93">
        <v>1</v>
      </c>
      <c r="J15" s="93">
        <v>2</v>
      </c>
      <c r="K15" s="94" t="s">
        <v>275</v>
      </c>
      <c r="L15" s="80" t="s">
        <v>167</v>
      </c>
      <c r="N15" s="95" t="s">
        <v>131</v>
      </c>
      <c r="O15" s="80" t="s">
        <v>365</v>
      </c>
      <c r="P15" s="95" t="s">
        <v>424</v>
      </c>
      <c r="Q15" s="95" t="s">
        <v>239</v>
      </c>
      <c r="S15" s="96" t="s">
        <v>210</v>
      </c>
      <c r="T15" s="96">
        <v>9</v>
      </c>
      <c r="V15" s="266" t="s">
        <v>27</v>
      </c>
      <c r="W15" s="97">
        <v>4</v>
      </c>
      <c r="X15" s="97">
        <v>7</v>
      </c>
      <c r="Y15" s="94" t="s">
        <v>325</v>
      </c>
      <c r="Z15" s="80" t="s">
        <v>760</v>
      </c>
    </row>
    <row r="16" spans="1:26">
      <c r="B16" s="93" t="s">
        <v>240</v>
      </c>
      <c r="C16" s="97">
        <v>4</v>
      </c>
      <c r="D16" s="97">
        <v>7</v>
      </c>
      <c r="E16" s="94" t="s">
        <v>271</v>
      </c>
      <c r="F16" s="80" t="s">
        <v>255</v>
      </c>
      <c r="H16" s="93" t="s">
        <v>241</v>
      </c>
      <c r="I16" s="93">
        <v>1</v>
      </c>
      <c r="J16" s="93">
        <v>4</v>
      </c>
      <c r="K16" s="94" t="s">
        <v>277</v>
      </c>
      <c r="L16" s="80" t="s">
        <v>167</v>
      </c>
      <c r="N16" s="95" t="s">
        <v>113</v>
      </c>
      <c r="O16" s="80" t="s">
        <v>367</v>
      </c>
      <c r="P16" s="95" t="s">
        <v>373</v>
      </c>
      <c r="Q16" s="95" t="s">
        <v>255</v>
      </c>
      <c r="S16" s="96" t="s">
        <v>211</v>
      </c>
      <c r="T16" s="96">
        <v>10</v>
      </c>
      <c r="V16" s="266" t="s">
        <v>27</v>
      </c>
      <c r="W16" s="97">
        <v>4</v>
      </c>
      <c r="X16" s="97">
        <v>8</v>
      </c>
      <c r="Y16" s="94" t="s">
        <v>326</v>
      </c>
      <c r="Z16" s="80" t="s">
        <v>760</v>
      </c>
    </row>
    <row r="17" spans="2:26">
      <c r="B17" s="93" t="s">
        <v>240</v>
      </c>
      <c r="C17" s="97">
        <v>4</v>
      </c>
      <c r="D17" s="97">
        <v>8</v>
      </c>
      <c r="E17" s="94" t="s">
        <v>272</v>
      </c>
      <c r="F17" s="80" t="s">
        <v>255</v>
      </c>
      <c r="H17" s="93" t="s">
        <v>241</v>
      </c>
      <c r="I17" s="93">
        <v>1</v>
      </c>
      <c r="J17" s="97">
        <v>5</v>
      </c>
      <c r="K17" s="94" t="s">
        <v>278</v>
      </c>
      <c r="L17" s="80" t="s">
        <v>255</v>
      </c>
      <c r="N17" s="95" t="s">
        <v>66</v>
      </c>
      <c r="O17" s="80" t="s">
        <v>367</v>
      </c>
      <c r="P17" s="95" t="s">
        <v>377</v>
      </c>
      <c r="Q17" s="95" t="s">
        <v>255</v>
      </c>
      <c r="S17" s="96" t="s">
        <v>212</v>
      </c>
      <c r="T17" s="96">
        <v>11</v>
      </c>
      <c r="V17" s="266" t="s">
        <v>68</v>
      </c>
      <c r="W17" s="93">
        <v>1</v>
      </c>
      <c r="X17" s="93">
        <v>2</v>
      </c>
      <c r="Y17" s="94" t="s">
        <v>329</v>
      </c>
      <c r="Z17" s="80" t="s">
        <v>760</v>
      </c>
    </row>
    <row r="18" spans="2:26">
      <c r="B18" s="93" t="s">
        <v>240</v>
      </c>
      <c r="C18" s="97">
        <v>4</v>
      </c>
      <c r="D18" s="93">
        <v>9</v>
      </c>
      <c r="E18" s="94" t="s">
        <v>273</v>
      </c>
      <c r="F18" s="80" t="s">
        <v>255</v>
      </c>
      <c r="H18" s="93" t="s">
        <v>241</v>
      </c>
      <c r="I18" s="93">
        <v>1</v>
      </c>
      <c r="J18" s="97">
        <v>6</v>
      </c>
      <c r="K18" s="94" t="s">
        <v>279</v>
      </c>
      <c r="L18" s="80" t="s">
        <v>255</v>
      </c>
      <c r="N18" s="95" t="s">
        <v>364</v>
      </c>
      <c r="O18" s="80" t="s">
        <v>366</v>
      </c>
      <c r="P18" s="95" t="s">
        <v>381</v>
      </c>
      <c r="Q18" s="95" t="s">
        <v>239</v>
      </c>
      <c r="S18" s="96" t="s">
        <v>213</v>
      </c>
      <c r="T18" s="96">
        <v>12</v>
      </c>
      <c r="V18" s="266" t="s">
        <v>68</v>
      </c>
      <c r="W18" s="93">
        <v>1</v>
      </c>
      <c r="X18" s="93">
        <v>3</v>
      </c>
      <c r="Y18" s="94" t="s">
        <v>330</v>
      </c>
      <c r="Z18" s="80" t="s">
        <v>760</v>
      </c>
    </row>
    <row r="19" spans="2:26">
      <c r="B19" s="93" t="s">
        <v>241</v>
      </c>
      <c r="C19" s="93">
        <v>1</v>
      </c>
      <c r="D19" s="93">
        <v>1</v>
      </c>
      <c r="E19" s="94" t="s">
        <v>274</v>
      </c>
      <c r="F19" s="80" t="s">
        <v>239</v>
      </c>
      <c r="H19" s="93" t="s">
        <v>241</v>
      </c>
      <c r="I19" s="93">
        <v>1</v>
      </c>
      <c r="J19" s="97">
        <v>7</v>
      </c>
      <c r="K19" s="94" t="s">
        <v>280</v>
      </c>
      <c r="L19" s="80" t="s">
        <v>255</v>
      </c>
      <c r="N19" s="95" t="s">
        <v>814</v>
      </c>
      <c r="O19" s="80" t="s">
        <v>817</v>
      </c>
      <c r="P19" s="95" t="s">
        <v>818</v>
      </c>
      <c r="Q19" s="95" t="s">
        <v>167</v>
      </c>
      <c r="S19" s="96" t="s">
        <v>214</v>
      </c>
      <c r="T19" s="96">
        <v>13</v>
      </c>
      <c r="V19" s="266" t="s">
        <v>68</v>
      </c>
      <c r="W19" s="93">
        <v>1</v>
      </c>
      <c r="X19" s="97">
        <v>7</v>
      </c>
      <c r="Y19" s="94" t="s">
        <v>334</v>
      </c>
      <c r="Z19" s="80" t="s">
        <v>761</v>
      </c>
    </row>
    <row r="20" spans="2:26">
      <c r="B20" s="93" t="s">
        <v>241</v>
      </c>
      <c r="C20" s="93">
        <v>1</v>
      </c>
      <c r="D20" s="93">
        <v>2</v>
      </c>
      <c r="E20" s="94" t="s">
        <v>275</v>
      </c>
      <c r="F20" s="80" t="s">
        <v>239</v>
      </c>
      <c r="H20" s="93" t="s">
        <v>241</v>
      </c>
      <c r="I20" s="93">
        <v>1</v>
      </c>
      <c r="J20" s="97">
        <v>8</v>
      </c>
      <c r="K20" s="94" t="s">
        <v>281</v>
      </c>
      <c r="L20" s="80" t="s">
        <v>255</v>
      </c>
      <c r="N20" s="95" t="s">
        <v>69</v>
      </c>
      <c r="O20" s="80" t="s">
        <v>366</v>
      </c>
      <c r="P20" s="95" t="s">
        <v>385</v>
      </c>
      <c r="Q20" s="95" t="s">
        <v>239</v>
      </c>
      <c r="S20" s="96" t="s">
        <v>215</v>
      </c>
      <c r="T20" s="96">
        <v>14</v>
      </c>
      <c r="V20" s="266" t="s">
        <v>68</v>
      </c>
      <c r="W20" s="93">
        <v>1</v>
      </c>
      <c r="X20" s="97">
        <v>8</v>
      </c>
      <c r="Y20" s="94" t="s">
        <v>335</v>
      </c>
      <c r="Z20" s="80" t="s">
        <v>761</v>
      </c>
    </row>
    <row r="21" spans="2:26">
      <c r="B21" s="93" t="s">
        <v>241</v>
      </c>
      <c r="C21" s="93">
        <v>1</v>
      </c>
      <c r="D21" s="93">
        <v>3</v>
      </c>
      <c r="E21" s="94" t="s">
        <v>276</v>
      </c>
      <c r="F21" s="80" t="s">
        <v>239</v>
      </c>
      <c r="H21" s="93" t="s">
        <v>241</v>
      </c>
      <c r="I21" s="93">
        <v>1</v>
      </c>
      <c r="J21" s="93">
        <v>9</v>
      </c>
      <c r="K21" s="94" t="s">
        <v>282</v>
      </c>
      <c r="L21" s="80" t="s">
        <v>167</v>
      </c>
      <c r="N21" s="95" t="s">
        <v>72</v>
      </c>
      <c r="O21" s="80" t="s">
        <v>366</v>
      </c>
      <c r="P21" s="95" t="s">
        <v>389</v>
      </c>
      <c r="Q21" s="95" t="s">
        <v>773</v>
      </c>
      <c r="S21" s="96" t="s">
        <v>216</v>
      </c>
      <c r="T21" s="96">
        <v>15</v>
      </c>
      <c r="V21" s="266" t="s">
        <v>68</v>
      </c>
      <c r="W21" s="97">
        <v>4</v>
      </c>
      <c r="X21" s="93">
        <v>2</v>
      </c>
      <c r="Y21" s="94" t="s">
        <v>338</v>
      </c>
      <c r="Z21" s="80" t="s">
        <v>761</v>
      </c>
    </row>
    <row r="22" spans="2:26">
      <c r="B22" s="93" t="s">
        <v>241</v>
      </c>
      <c r="C22" s="93">
        <v>1</v>
      </c>
      <c r="D22" s="98">
        <v>4</v>
      </c>
      <c r="E22" s="94" t="s">
        <v>277</v>
      </c>
      <c r="F22" s="80" t="s">
        <v>255</v>
      </c>
      <c r="H22" s="93" t="s">
        <v>241</v>
      </c>
      <c r="I22" s="97">
        <v>4</v>
      </c>
      <c r="J22" s="93">
        <v>2</v>
      </c>
      <c r="K22" s="94" t="s">
        <v>284</v>
      </c>
      <c r="L22" s="80" t="s">
        <v>255</v>
      </c>
      <c r="N22" s="95" t="s">
        <v>74</v>
      </c>
      <c r="O22" s="80" t="s">
        <v>366</v>
      </c>
      <c r="P22" s="95" t="s">
        <v>393</v>
      </c>
      <c r="Q22" s="95" t="s">
        <v>239</v>
      </c>
      <c r="S22" s="96" t="s">
        <v>217</v>
      </c>
      <c r="T22" s="96">
        <v>16</v>
      </c>
      <c r="V22" s="266" t="s">
        <v>68</v>
      </c>
      <c r="W22" s="97">
        <v>4</v>
      </c>
      <c r="X22" s="93">
        <v>3</v>
      </c>
      <c r="Y22" s="94" t="s">
        <v>339</v>
      </c>
      <c r="Z22" s="80" t="s">
        <v>761</v>
      </c>
    </row>
    <row r="23" spans="2:26">
      <c r="B23" s="93" t="s">
        <v>241</v>
      </c>
      <c r="C23" s="93">
        <v>1</v>
      </c>
      <c r="D23" s="97">
        <v>5</v>
      </c>
      <c r="E23" s="94" t="s">
        <v>278</v>
      </c>
      <c r="F23" s="80" t="s">
        <v>255</v>
      </c>
      <c r="H23" s="93" t="s">
        <v>241</v>
      </c>
      <c r="I23" s="97">
        <v>4</v>
      </c>
      <c r="J23" s="93">
        <v>4</v>
      </c>
      <c r="K23" s="94" t="s">
        <v>286</v>
      </c>
      <c r="L23" s="80" t="s">
        <v>255</v>
      </c>
      <c r="N23" s="95" t="s">
        <v>76</v>
      </c>
      <c r="O23" s="80" t="s">
        <v>366</v>
      </c>
      <c r="P23" s="95" t="s">
        <v>397</v>
      </c>
      <c r="Q23" s="95" t="s">
        <v>773</v>
      </c>
      <c r="S23" s="96" t="s">
        <v>218</v>
      </c>
      <c r="T23" s="96">
        <v>16</v>
      </c>
      <c r="V23" s="266" t="s">
        <v>68</v>
      </c>
      <c r="W23" s="97">
        <v>4</v>
      </c>
      <c r="X23" s="97">
        <v>7</v>
      </c>
      <c r="Y23" s="94" t="s">
        <v>343</v>
      </c>
      <c r="Z23" s="80" t="s">
        <v>760</v>
      </c>
    </row>
    <row r="24" spans="2:26">
      <c r="B24" s="93" t="s">
        <v>241</v>
      </c>
      <c r="C24" s="93">
        <v>1</v>
      </c>
      <c r="D24" s="97">
        <v>6</v>
      </c>
      <c r="E24" s="94" t="s">
        <v>279</v>
      </c>
      <c r="F24" s="80" t="s">
        <v>255</v>
      </c>
      <c r="H24" s="93" t="s">
        <v>241</v>
      </c>
      <c r="I24" s="97">
        <v>4</v>
      </c>
      <c r="J24" s="97">
        <v>5</v>
      </c>
      <c r="K24" s="94" t="s">
        <v>287</v>
      </c>
      <c r="L24" s="80" t="s">
        <v>255</v>
      </c>
      <c r="N24" s="95" t="s">
        <v>121</v>
      </c>
      <c r="O24" s="80" t="s">
        <v>366</v>
      </c>
      <c r="P24" s="95" t="s">
        <v>401</v>
      </c>
      <c r="Q24" s="95" t="s">
        <v>239</v>
      </c>
      <c r="V24" s="266" t="s">
        <v>68</v>
      </c>
      <c r="W24" s="97">
        <v>4</v>
      </c>
      <c r="X24" s="97">
        <v>8</v>
      </c>
      <c r="Y24" s="94" t="s">
        <v>344</v>
      </c>
      <c r="Z24" s="80" t="s">
        <v>760</v>
      </c>
    </row>
    <row r="25" spans="2:26">
      <c r="B25" s="93" t="s">
        <v>241</v>
      </c>
      <c r="C25" s="93">
        <v>1</v>
      </c>
      <c r="D25" s="97">
        <v>7</v>
      </c>
      <c r="E25" s="94" t="s">
        <v>280</v>
      </c>
      <c r="F25" s="80" t="s">
        <v>255</v>
      </c>
      <c r="H25" s="93" t="s">
        <v>241</v>
      </c>
      <c r="I25" s="97">
        <v>4</v>
      </c>
      <c r="J25" s="97">
        <v>6</v>
      </c>
      <c r="K25" s="94" t="s">
        <v>288</v>
      </c>
      <c r="L25" s="80" t="s">
        <v>255</v>
      </c>
      <c r="N25" s="95" t="s">
        <v>81</v>
      </c>
      <c r="O25" s="80" t="s">
        <v>366</v>
      </c>
      <c r="P25" s="95" t="s">
        <v>405</v>
      </c>
      <c r="Q25" s="95" t="s">
        <v>773</v>
      </c>
      <c r="V25"/>
      <c r="W25"/>
      <c r="X25"/>
      <c r="Y25"/>
      <c r="Z25"/>
    </row>
    <row r="26" spans="2:26">
      <c r="B26" s="93" t="s">
        <v>241</v>
      </c>
      <c r="C26" s="93">
        <v>1</v>
      </c>
      <c r="D26" s="97">
        <v>8</v>
      </c>
      <c r="E26" s="94" t="s">
        <v>281</v>
      </c>
      <c r="F26" s="80" t="s">
        <v>255</v>
      </c>
      <c r="H26" s="93" t="s">
        <v>241</v>
      </c>
      <c r="I26" s="97">
        <v>4</v>
      </c>
      <c r="J26" s="97">
        <v>7</v>
      </c>
      <c r="K26" s="94" t="s">
        <v>289</v>
      </c>
      <c r="L26" s="80" t="s">
        <v>255</v>
      </c>
      <c r="N26" s="95" t="s">
        <v>83</v>
      </c>
      <c r="O26" s="80" t="s">
        <v>366</v>
      </c>
      <c r="P26" s="95" t="s">
        <v>409</v>
      </c>
      <c r="Q26" s="95" t="s">
        <v>239</v>
      </c>
      <c r="S26" s="96" t="s">
        <v>219</v>
      </c>
      <c r="T26" s="96">
        <v>17</v>
      </c>
      <c r="V26"/>
      <c r="W26"/>
      <c r="X26"/>
      <c r="Y26"/>
      <c r="Z26"/>
    </row>
    <row r="27" spans="2:26">
      <c r="B27" s="93" t="s">
        <v>241</v>
      </c>
      <c r="C27" s="93">
        <v>1</v>
      </c>
      <c r="D27" s="93">
        <v>9</v>
      </c>
      <c r="E27" s="94" t="s">
        <v>282</v>
      </c>
      <c r="F27" s="80" t="s">
        <v>239</v>
      </c>
      <c r="H27" s="93" t="s">
        <v>241</v>
      </c>
      <c r="I27" s="97">
        <v>4</v>
      </c>
      <c r="J27" s="97">
        <v>8</v>
      </c>
      <c r="K27" s="94" t="s">
        <v>290</v>
      </c>
      <c r="L27" s="80" t="s">
        <v>255</v>
      </c>
      <c r="N27" s="95" t="s">
        <v>85</v>
      </c>
      <c r="O27" s="80" t="s">
        <v>366</v>
      </c>
      <c r="P27" s="95" t="s">
        <v>413</v>
      </c>
      <c r="Q27" s="95" t="s">
        <v>773</v>
      </c>
      <c r="S27" s="96" t="s">
        <v>220</v>
      </c>
      <c r="T27" s="96">
        <v>18</v>
      </c>
      <c r="V27"/>
      <c r="W27"/>
      <c r="X27"/>
      <c r="Y27"/>
      <c r="Z27"/>
    </row>
    <row r="28" spans="2:26">
      <c r="B28" s="93" t="s">
        <v>241</v>
      </c>
      <c r="C28" s="97">
        <v>4</v>
      </c>
      <c r="D28" s="93">
        <v>1</v>
      </c>
      <c r="E28" s="94" t="s">
        <v>283</v>
      </c>
      <c r="F28" s="80" t="s">
        <v>255</v>
      </c>
      <c r="H28" s="93" t="s">
        <v>241</v>
      </c>
      <c r="I28" s="97">
        <v>4</v>
      </c>
      <c r="J28" s="93">
        <v>9</v>
      </c>
      <c r="K28" s="94" t="s">
        <v>291</v>
      </c>
      <c r="L28" s="80" t="s">
        <v>255</v>
      </c>
      <c r="N28" s="95" t="s">
        <v>127</v>
      </c>
      <c r="O28" s="80" t="s">
        <v>366</v>
      </c>
      <c r="P28" s="95" t="s">
        <v>417</v>
      </c>
      <c r="Q28" s="95" t="s">
        <v>255</v>
      </c>
      <c r="S28" s="96" t="s">
        <v>221</v>
      </c>
      <c r="T28" s="96">
        <v>18</v>
      </c>
      <c r="V28"/>
      <c r="W28"/>
      <c r="X28"/>
      <c r="Y28"/>
      <c r="Z28"/>
    </row>
    <row r="29" spans="2:26">
      <c r="B29" s="93" t="s">
        <v>241</v>
      </c>
      <c r="C29" s="97">
        <v>4</v>
      </c>
      <c r="D29" s="93">
        <v>2</v>
      </c>
      <c r="E29" s="94" t="s">
        <v>284</v>
      </c>
      <c r="F29" s="80" t="s">
        <v>255</v>
      </c>
      <c r="H29" s="97" t="s">
        <v>242</v>
      </c>
      <c r="I29" s="93">
        <v>1</v>
      </c>
      <c r="J29" s="93">
        <v>2</v>
      </c>
      <c r="K29" s="94" t="s">
        <v>293</v>
      </c>
      <c r="L29" s="80" t="s">
        <v>255</v>
      </c>
      <c r="N29" s="95" t="s">
        <v>129</v>
      </c>
      <c r="O29" s="80" t="s">
        <v>366</v>
      </c>
      <c r="P29" s="95" t="s">
        <v>421</v>
      </c>
      <c r="Q29" s="95" t="s">
        <v>255</v>
      </c>
      <c r="V29"/>
      <c r="W29"/>
      <c r="X29"/>
      <c r="Y29"/>
      <c r="Z29"/>
    </row>
    <row r="30" spans="2:26">
      <c r="B30" s="93" t="s">
        <v>241</v>
      </c>
      <c r="C30" s="97">
        <v>4</v>
      </c>
      <c r="D30" s="93">
        <v>3</v>
      </c>
      <c r="E30" s="94" t="s">
        <v>285</v>
      </c>
      <c r="F30" s="80" t="s">
        <v>255</v>
      </c>
      <c r="H30" s="97" t="s">
        <v>242</v>
      </c>
      <c r="I30" s="93">
        <v>1</v>
      </c>
      <c r="J30" s="93">
        <v>4</v>
      </c>
      <c r="K30" s="94" t="s">
        <v>295</v>
      </c>
      <c r="L30" s="80" t="s">
        <v>255</v>
      </c>
      <c r="N30" s="95" t="s">
        <v>131</v>
      </c>
      <c r="O30" s="80" t="s">
        <v>366</v>
      </c>
      <c r="P30" s="95" t="s">
        <v>425</v>
      </c>
      <c r="Q30" s="95" t="s">
        <v>255</v>
      </c>
      <c r="V30"/>
      <c r="W30"/>
      <c r="X30"/>
      <c r="Y30"/>
      <c r="Z30"/>
    </row>
    <row r="31" spans="2:26">
      <c r="B31" s="93" t="s">
        <v>241</v>
      </c>
      <c r="C31" s="97">
        <v>4</v>
      </c>
      <c r="D31" s="98">
        <v>4</v>
      </c>
      <c r="E31" s="94" t="s">
        <v>286</v>
      </c>
      <c r="F31" s="80" t="s">
        <v>255</v>
      </c>
      <c r="H31" s="97" t="s">
        <v>242</v>
      </c>
      <c r="I31" s="93">
        <v>1</v>
      </c>
      <c r="J31" s="97">
        <v>5</v>
      </c>
      <c r="K31" s="94" t="s">
        <v>296</v>
      </c>
      <c r="L31" s="80" t="s">
        <v>255</v>
      </c>
      <c r="N31" s="95" t="s">
        <v>113</v>
      </c>
      <c r="O31" s="80" t="s">
        <v>371</v>
      </c>
      <c r="P31" s="95" t="s">
        <v>374</v>
      </c>
      <c r="Q31" s="95" t="s">
        <v>255</v>
      </c>
      <c r="S31" s="96" t="s">
        <v>222</v>
      </c>
      <c r="T31" s="96">
        <v>19</v>
      </c>
      <c r="V31"/>
      <c r="W31"/>
      <c r="X31"/>
      <c r="Y31"/>
      <c r="Z31"/>
    </row>
    <row r="32" spans="2:26">
      <c r="B32" s="93" t="s">
        <v>241</v>
      </c>
      <c r="C32" s="97">
        <v>4</v>
      </c>
      <c r="D32" s="97">
        <v>5</v>
      </c>
      <c r="E32" s="94" t="s">
        <v>287</v>
      </c>
      <c r="F32" s="80" t="s">
        <v>255</v>
      </c>
      <c r="H32" s="97" t="s">
        <v>242</v>
      </c>
      <c r="I32" s="93">
        <v>1</v>
      </c>
      <c r="J32" s="97">
        <v>6</v>
      </c>
      <c r="K32" s="94" t="s">
        <v>297</v>
      </c>
      <c r="L32" s="80" t="s">
        <v>255</v>
      </c>
      <c r="N32" s="95" t="s">
        <v>66</v>
      </c>
      <c r="O32" s="80" t="s">
        <v>371</v>
      </c>
      <c r="P32" s="95" t="s">
        <v>378</v>
      </c>
      <c r="Q32" s="95" t="s">
        <v>255</v>
      </c>
      <c r="S32" s="96" t="s">
        <v>223</v>
      </c>
      <c r="T32" s="96">
        <v>20</v>
      </c>
      <c r="V32"/>
      <c r="W32"/>
      <c r="X32"/>
      <c r="Y32"/>
      <c r="Z32"/>
    </row>
    <row r="33" spans="2:26">
      <c r="B33" s="93" t="s">
        <v>241</v>
      </c>
      <c r="C33" s="97">
        <v>4</v>
      </c>
      <c r="D33" s="97">
        <v>6</v>
      </c>
      <c r="E33" s="94" t="s">
        <v>288</v>
      </c>
      <c r="F33" s="80" t="s">
        <v>255</v>
      </c>
      <c r="H33" s="97" t="s">
        <v>242</v>
      </c>
      <c r="I33" s="93">
        <v>1</v>
      </c>
      <c r="J33" s="97">
        <v>7</v>
      </c>
      <c r="K33" s="94" t="s">
        <v>298</v>
      </c>
      <c r="L33" s="80" t="s">
        <v>255</v>
      </c>
      <c r="N33" s="95" t="s">
        <v>364</v>
      </c>
      <c r="O33" s="80" t="s">
        <v>370</v>
      </c>
      <c r="P33" s="95" t="s">
        <v>382</v>
      </c>
      <c r="Q33" s="95" t="s">
        <v>255</v>
      </c>
      <c r="S33" s="96" t="s">
        <v>224</v>
      </c>
      <c r="T33" s="96">
        <v>20</v>
      </c>
      <c r="V33"/>
      <c r="W33"/>
      <c r="X33"/>
      <c r="Y33"/>
      <c r="Z33"/>
    </row>
    <row r="34" spans="2:26">
      <c r="B34" s="93" t="s">
        <v>241</v>
      </c>
      <c r="C34" s="97">
        <v>4</v>
      </c>
      <c r="D34" s="97">
        <v>7</v>
      </c>
      <c r="E34" s="94" t="s">
        <v>289</v>
      </c>
      <c r="F34" s="80" t="s">
        <v>255</v>
      </c>
      <c r="H34" s="97" t="s">
        <v>242</v>
      </c>
      <c r="I34" s="93">
        <v>1</v>
      </c>
      <c r="J34" s="97">
        <v>8</v>
      </c>
      <c r="K34" s="94" t="s">
        <v>299</v>
      </c>
      <c r="L34" s="80" t="s">
        <v>255</v>
      </c>
      <c r="N34" s="95" t="s">
        <v>819</v>
      </c>
      <c r="O34" s="80" t="s">
        <v>820</v>
      </c>
      <c r="P34" s="95" t="s">
        <v>821</v>
      </c>
      <c r="Q34" s="95" t="s">
        <v>255</v>
      </c>
      <c r="V34"/>
      <c r="W34"/>
      <c r="X34"/>
      <c r="Y34"/>
      <c r="Z34"/>
    </row>
    <row r="35" spans="2:26">
      <c r="B35" s="93" t="s">
        <v>241</v>
      </c>
      <c r="C35" s="97">
        <v>4</v>
      </c>
      <c r="D35" s="97">
        <v>8</v>
      </c>
      <c r="E35" s="94" t="s">
        <v>290</v>
      </c>
      <c r="F35" s="80" t="s">
        <v>255</v>
      </c>
      <c r="H35" s="97" t="s">
        <v>242</v>
      </c>
      <c r="I35" s="93">
        <v>1</v>
      </c>
      <c r="J35" s="93">
        <v>9</v>
      </c>
      <c r="K35" s="94" t="s">
        <v>300</v>
      </c>
      <c r="L35" s="80" t="s">
        <v>255</v>
      </c>
      <c r="N35" s="95" t="s">
        <v>69</v>
      </c>
      <c r="O35" s="80" t="s">
        <v>370</v>
      </c>
      <c r="P35" s="95" t="s">
        <v>386</v>
      </c>
      <c r="Q35" s="95" t="s">
        <v>255</v>
      </c>
      <c r="V35"/>
      <c r="W35"/>
      <c r="X35"/>
      <c r="Y35"/>
      <c r="Z35"/>
    </row>
    <row r="36" spans="2:26">
      <c r="B36" s="93" t="s">
        <v>241</v>
      </c>
      <c r="C36" s="97">
        <v>4</v>
      </c>
      <c r="D36" s="93">
        <v>9</v>
      </c>
      <c r="E36" s="94" t="s">
        <v>291</v>
      </c>
      <c r="F36" s="80" t="s">
        <v>255</v>
      </c>
      <c r="H36" s="97" t="s">
        <v>242</v>
      </c>
      <c r="I36" s="97">
        <v>4</v>
      </c>
      <c r="J36" s="93">
        <v>2</v>
      </c>
      <c r="K36" s="94" t="s">
        <v>302</v>
      </c>
      <c r="L36" s="80" t="s">
        <v>255</v>
      </c>
      <c r="N36" s="95" t="s">
        <v>72</v>
      </c>
      <c r="O36" s="80" t="s">
        <v>370</v>
      </c>
      <c r="P36" s="95" t="s">
        <v>390</v>
      </c>
      <c r="Q36" s="95" t="s">
        <v>255</v>
      </c>
      <c r="V36"/>
      <c r="W36"/>
      <c r="X36"/>
      <c r="Y36"/>
      <c r="Z36"/>
    </row>
    <row r="37" spans="2:26">
      <c r="B37" s="97" t="s">
        <v>242</v>
      </c>
      <c r="C37" s="93">
        <v>1</v>
      </c>
      <c r="D37" s="93">
        <v>1</v>
      </c>
      <c r="E37" s="94" t="s">
        <v>292</v>
      </c>
      <c r="F37" s="80" t="s">
        <v>255</v>
      </c>
      <c r="H37" s="97" t="s">
        <v>242</v>
      </c>
      <c r="I37" s="97">
        <v>4</v>
      </c>
      <c r="J37" s="93">
        <v>4</v>
      </c>
      <c r="K37" s="94" t="s">
        <v>304</v>
      </c>
      <c r="L37" s="80" t="s">
        <v>255</v>
      </c>
      <c r="N37" s="95" t="s">
        <v>74</v>
      </c>
      <c r="O37" s="80" t="s">
        <v>370</v>
      </c>
      <c r="P37" s="95" t="s">
        <v>394</v>
      </c>
      <c r="Q37" s="95" t="s">
        <v>255</v>
      </c>
      <c r="V37"/>
      <c r="W37"/>
      <c r="X37"/>
      <c r="Y37"/>
      <c r="Z37"/>
    </row>
    <row r="38" spans="2:26">
      <c r="B38" s="97" t="s">
        <v>242</v>
      </c>
      <c r="C38" s="93">
        <v>1</v>
      </c>
      <c r="D38" s="93">
        <v>2</v>
      </c>
      <c r="E38" s="94" t="s">
        <v>293</v>
      </c>
      <c r="F38" s="80" t="s">
        <v>255</v>
      </c>
      <c r="H38" s="97" t="s">
        <v>242</v>
      </c>
      <c r="I38" s="97">
        <v>4</v>
      </c>
      <c r="J38" s="97">
        <v>5</v>
      </c>
      <c r="K38" s="94" t="s">
        <v>305</v>
      </c>
      <c r="L38" s="80" t="s">
        <v>167</v>
      </c>
      <c r="N38" s="95" t="s">
        <v>76</v>
      </c>
      <c r="O38" s="80" t="s">
        <v>370</v>
      </c>
      <c r="P38" s="95" t="s">
        <v>398</v>
      </c>
      <c r="Q38" s="95" t="s">
        <v>255</v>
      </c>
      <c r="V38"/>
      <c r="W38"/>
      <c r="X38"/>
      <c r="Y38"/>
      <c r="Z38"/>
    </row>
    <row r="39" spans="2:26">
      <c r="B39" s="97" t="s">
        <v>242</v>
      </c>
      <c r="C39" s="93">
        <v>1</v>
      </c>
      <c r="D39" s="93">
        <v>3</v>
      </c>
      <c r="E39" s="94" t="s">
        <v>294</v>
      </c>
      <c r="F39" s="80" t="s">
        <v>255</v>
      </c>
      <c r="H39" s="97" t="s">
        <v>242</v>
      </c>
      <c r="I39" s="97">
        <v>4</v>
      </c>
      <c r="J39" s="97">
        <v>6</v>
      </c>
      <c r="K39" s="94" t="s">
        <v>306</v>
      </c>
      <c r="L39" s="80" t="s">
        <v>167</v>
      </c>
      <c r="N39" s="95" t="s">
        <v>121</v>
      </c>
      <c r="O39" s="80" t="s">
        <v>370</v>
      </c>
      <c r="P39" s="95" t="s">
        <v>402</v>
      </c>
      <c r="Q39" s="95" t="s">
        <v>255</v>
      </c>
      <c r="V39"/>
      <c r="W39"/>
      <c r="X39"/>
      <c r="Y39"/>
      <c r="Z39"/>
    </row>
    <row r="40" spans="2:26">
      <c r="B40" s="97" t="s">
        <v>242</v>
      </c>
      <c r="C40" s="93">
        <v>1</v>
      </c>
      <c r="D40" s="98">
        <v>4</v>
      </c>
      <c r="E40" s="94" t="s">
        <v>295</v>
      </c>
      <c r="F40" s="80" t="s">
        <v>255</v>
      </c>
      <c r="H40" s="97" t="s">
        <v>242</v>
      </c>
      <c r="I40" s="97">
        <v>4</v>
      </c>
      <c r="J40" s="97">
        <v>7</v>
      </c>
      <c r="K40" s="94" t="s">
        <v>307</v>
      </c>
      <c r="L40" s="80" t="s">
        <v>167</v>
      </c>
      <c r="N40" s="95" t="s">
        <v>81</v>
      </c>
      <c r="O40" s="80" t="s">
        <v>370</v>
      </c>
      <c r="P40" s="95" t="s">
        <v>406</v>
      </c>
      <c r="Q40" s="95" t="s">
        <v>255</v>
      </c>
      <c r="V40"/>
      <c r="W40"/>
      <c r="X40"/>
      <c r="Y40"/>
      <c r="Z40"/>
    </row>
    <row r="41" spans="2:26">
      <c r="B41" s="97" t="s">
        <v>242</v>
      </c>
      <c r="C41" s="93">
        <v>1</v>
      </c>
      <c r="D41" s="97">
        <v>5</v>
      </c>
      <c r="E41" s="94" t="s">
        <v>296</v>
      </c>
      <c r="F41" s="80" t="s">
        <v>255</v>
      </c>
      <c r="H41" s="97" t="s">
        <v>242</v>
      </c>
      <c r="I41" s="97">
        <v>4</v>
      </c>
      <c r="J41" s="97">
        <v>8</v>
      </c>
      <c r="K41" s="94" t="s">
        <v>308</v>
      </c>
      <c r="L41" s="80" t="s">
        <v>167</v>
      </c>
      <c r="N41" s="95" t="s">
        <v>83</v>
      </c>
      <c r="O41" s="80" t="s">
        <v>370</v>
      </c>
      <c r="P41" s="95" t="s">
        <v>410</v>
      </c>
      <c r="Q41" s="95" t="s">
        <v>255</v>
      </c>
      <c r="V41"/>
      <c r="W41"/>
      <c r="X41"/>
      <c r="Y41"/>
      <c r="Z41"/>
    </row>
    <row r="42" spans="2:26">
      <c r="B42" s="97" t="s">
        <v>242</v>
      </c>
      <c r="C42" s="93">
        <v>1</v>
      </c>
      <c r="D42" s="97">
        <v>6</v>
      </c>
      <c r="E42" s="94" t="s">
        <v>297</v>
      </c>
      <c r="F42" s="80" t="s">
        <v>255</v>
      </c>
      <c r="H42" s="97" t="s">
        <v>242</v>
      </c>
      <c r="I42" s="97">
        <v>4</v>
      </c>
      <c r="J42" s="93">
        <v>9</v>
      </c>
      <c r="K42" s="94" t="s">
        <v>309</v>
      </c>
      <c r="L42" s="80" t="s">
        <v>255</v>
      </c>
      <c r="N42" s="95" t="s">
        <v>85</v>
      </c>
      <c r="O42" s="80" t="s">
        <v>370</v>
      </c>
      <c r="P42" s="95" t="s">
        <v>414</v>
      </c>
      <c r="Q42" s="95" t="s">
        <v>255</v>
      </c>
      <c r="V42"/>
      <c r="W42"/>
      <c r="X42"/>
      <c r="Y42"/>
      <c r="Z42"/>
    </row>
    <row r="43" spans="2:26">
      <c r="B43" s="97" t="s">
        <v>242</v>
      </c>
      <c r="C43" s="93">
        <v>1</v>
      </c>
      <c r="D43" s="97">
        <v>7</v>
      </c>
      <c r="E43" s="94" t="s">
        <v>298</v>
      </c>
      <c r="F43" s="80" t="s">
        <v>255</v>
      </c>
      <c r="H43" s="97" t="s">
        <v>243</v>
      </c>
      <c r="I43" s="93">
        <v>1</v>
      </c>
      <c r="J43" s="93">
        <v>2</v>
      </c>
      <c r="K43" s="94" t="s">
        <v>311</v>
      </c>
      <c r="L43" s="80" t="s">
        <v>255</v>
      </c>
      <c r="N43" s="95" t="s">
        <v>127</v>
      </c>
      <c r="O43" s="80" t="s">
        <v>370</v>
      </c>
      <c r="P43" s="95" t="s">
        <v>418</v>
      </c>
      <c r="Q43" s="95" t="s">
        <v>239</v>
      </c>
      <c r="V43"/>
      <c r="W43"/>
      <c r="X43"/>
      <c r="Y43"/>
      <c r="Z43"/>
    </row>
    <row r="44" spans="2:26">
      <c r="B44" s="97" t="s">
        <v>242</v>
      </c>
      <c r="C44" s="93">
        <v>1</v>
      </c>
      <c r="D44" s="97">
        <v>8</v>
      </c>
      <c r="E44" s="94" t="s">
        <v>299</v>
      </c>
      <c r="F44" s="80" t="s">
        <v>255</v>
      </c>
      <c r="H44" s="97" t="s">
        <v>243</v>
      </c>
      <c r="I44" s="93">
        <v>1</v>
      </c>
      <c r="J44" s="93">
        <v>4</v>
      </c>
      <c r="K44" s="94" t="s">
        <v>313</v>
      </c>
      <c r="L44" s="80" t="s">
        <v>255</v>
      </c>
      <c r="N44" s="95" t="s">
        <v>129</v>
      </c>
      <c r="O44" s="80" t="s">
        <v>370</v>
      </c>
      <c r="P44" s="95" t="s">
        <v>422</v>
      </c>
      <c r="Q44" s="95" t="s">
        <v>239</v>
      </c>
      <c r="V44"/>
      <c r="W44"/>
      <c r="X44"/>
      <c r="Y44"/>
      <c r="Z44"/>
    </row>
    <row r="45" spans="2:26">
      <c r="B45" s="97" t="s">
        <v>242</v>
      </c>
      <c r="C45" s="93">
        <v>1</v>
      </c>
      <c r="D45" s="93">
        <v>9</v>
      </c>
      <c r="E45" s="94" t="s">
        <v>300</v>
      </c>
      <c r="F45" s="80" t="s">
        <v>255</v>
      </c>
      <c r="H45" s="97" t="s">
        <v>243</v>
      </c>
      <c r="I45" s="93">
        <v>1</v>
      </c>
      <c r="J45" s="97">
        <v>5</v>
      </c>
      <c r="K45" s="94" t="s">
        <v>314</v>
      </c>
      <c r="L45" s="80" t="s">
        <v>255</v>
      </c>
      <c r="N45" s="95" t="s">
        <v>131</v>
      </c>
      <c r="O45" s="80" t="s">
        <v>370</v>
      </c>
      <c r="P45" s="95" t="s">
        <v>426</v>
      </c>
      <c r="Q45" s="95" t="s">
        <v>239</v>
      </c>
      <c r="V45"/>
      <c r="W45"/>
      <c r="X45"/>
      <c r="Y45"/>
      <c r="Z45"/>
    </row>
    <row r="46" spans="2:26">
      <c r="B46" s="97" t="s">
        <v>242</v>
      </c>
      <c r="C46" s="97">
        <v>4</v>
      </c>
      <c r="D46" s="93">
        <v>1</v>
      </c>
      <c r="E46" s="94" t="s">
        <v>301</v>
      </c>
      <c r="F46" s="80" t="s">
        <v>255</v>
      </c>
      <c r="H46" s="97" t="s">
        <v>243</v>
      </c>
      <c r="I46" s="93">
        <v>1</v>
      </c>
      <c r="J46" s="97">
        <v>6</v>
      </c>
      <c r="K46" s="94" t="s">
        <v>315</v>
      </c>
      <c r="L46" s="80" t="s">
        <v>255</v>
      </c>
      <c r="N46" s="95" t="s">
        <v>113</v>
      </c>
      <c r="O46" s="80" t="s">
        <v>369</v>
      </c>
      <c r="P46" s="95" t="s">
        <v>375</v>
      </c>
      <c r="Q46" s="95" t="s">
        <v>255</v>
      </c>
      <c r="V46"/>
      <c r="W46"/>
      <c r="X46"/>
      <c r="Y46"/>
      <c r="Z46"/>
    </row>
    <row r="47" spans="2:26">
      <c r="B47" s="97" t="s">
        <v>242</v>
      </c>
      <c r="C47" s="97">
        <v>4</v>
      </c>
      <c r="D47" s="93">
        <v>2</v>
      </c>
      <c r="E47" s="94" t="s">
        <v>302</v>
      </c>
      <c r="F47" s="80" t="s">
        <v>255</v>
      </c>
      <c r="H47" s="97" t="s">
        <v>243</v>
      </c>
      <c r="I47" s="93">
        <v>1</v>
      </c>
      <c r="J47" s="97">
        <v>7</v>
      </c>
      <c r="K47" s="94" t="s">
        <v>316</v>
      </c>
      <c r="L47" s="80" t="s">
        <v>255</v>
      </c>
      <c r="N47" s="95" t="s">
        <v>66</v>
      </c>
      <c r="O47" s="80" t="s">
        <v>369</v>
      </c>
      <c r="P47" s="95" t="s">
        <v>379</v>
      </c>
      <c r="Q47" s="95" t="s">
        <v>255</v>
      </c>
      <c r="V47"/>
      <c r="W47"/>
      <c r="X47"/>
      <c r="Y47"/>
      <c r="Z47"/>
    </row>
    <row r="48" spans="2:26">
      <c r="B48" s="97" t="s">
        <v>242</v>
      </c>
      <c r="C48" s="97">
        <v>4</v>
      </c>
      <c r="D48" s="93">
        <v>3</v>
      </c>
      <c r="E48" s="94" t="s">
        <v>303</v>
      </c>
      <c r="F48" s="80" t="s">
        <v>255</v>
      </c>
      <c r="H48" s="97" t="s">
        <v>243</v>
      </c>
      <c r="I48" s="93">
        <v>1</v>
      </c>
      <c r="J48" s="97">
        <v>8</v>
      </c>
      <c r="K48" s="94" t="s">
        <v>317</v>
      </c>
      <c r="L48" s="80" t="s">
        <v>255</v>
      </c>
      <c r="N48" s="95" t="s">
        <v>364</v>
      </c>
      <c r="O48" s="80" t="s">
        <v>368</v>
      </c>
      <c r="P48" s="95" t="s">
        <v>383</v>
      </c>
      <c r="Q48" s="95" t="s">
        <v>255</v>
      </c>
      <c r="V48"/>
      <c r="W48"/>
      <c r="X48"/>
      <c r="Y48"/>
      <c r="Z48"/>
    </row>
    <row r="49" spans="2:26">
      <c r="B49" s="97" t="s">
        <v>242</v>
      </c>
      <c r="C49" s="97">
        <v>4</v>
      </c>
      <c r="D49" s="98">
        <v>4</v>
      </c>
      <c r="E49" s="94" t="s">
        <v>304</v>
      </c>
      <c r="F49" s="80" t="s">
        <v>255</v>
      </c>
      <c r="H49" s="97" t="s">
        <v>243</v>
      </c>
      <c r="I49" s="93">
        <v>1</v>
      </c>
      <c r="J49" s="93">
        <v>9</v>
      </c>
      <c r="K49" s="94" t="s">
        <v>318</v>
      </c>
      <c r="L49" s="80" t="s">
        <v>255</v>
      </c>
      <c r="N49" s="95" t="s">
        <v>814</v>
      </c>
      <c r="O49" s="80" t="s">
        <v>822</v>
      </c>
      <c r="P49" s="95" t="s">
        <v>823</v>
      </c>
      <c r="Q49" s="95" t="s">
        <v>255</v>
      </c>
      <c r="V49"/>
      <c r="W49"/>
      <c r="X49"/>
      <c r="Y49"/>
      <c r="Z49"/>
    </row>
    <row r="50" spans="2:26">
      <c r="B50" s="97" t="s">
        <v>242</v>
      </c>
      <c r="C50" s="97">
        <v>4</v>
      </c>
      <c r="D50" s="97">
        <v>5</v>
      </c>
      <c r="E50" s="94" t="s">
        <v>305</v>
      </c>
      <c r="F50" s="80" t="s">
        <v>239</v>
      </c>
      <c r="H50" s="97" t="s">
        <v>243</v>
      </c>
      <c r="I50" s="97">
        <v>4</v>
      </c>
      <c r="J50" s="93">
        <v>2</v>
      </c>
      <c r="K50" s="94" t="s">
        <v>320</v>
      </c>
      <c r="L50" s="80" t="s">
        <v>255</v>
      </c>
      <c r="N50" s="95" t="s">
        <v>69</v>
      </c>
      <c r="O50" s="80" t="s">
        <v>368</v>
      </c>
      <c r="P50" s="95" t="s">
        <v>387</v>
      </c>
      <c r="Q50" s="95" t="s">
        <v>255</v>
      </c>
      <c r="V50"/>
      <c r="W50"/>
      <c r="X50"/>
      <c r="Y50"/>
      <c r="Z50"/>
    </row>
    <row r="51" spans="2:26">
      <c r="B51" s="97" t="s">
        <v>242</v>
      </c>
      <c r="C51" s="97">
        <v>4</v>
      </c>
      <c r="D51" s="97">
        <v>6</v>
      </c>
      <c r="E51" s="94" t="s">
        <v>306</v>
      </c>
      <c r="F51" s="80" t="s">
        <v>239</v>
      </c>
      <c r="H51" s="97" t="s">
        <v>243</v>
      </c>
      <c r="I51" s="97">
        <v>4</v>
      </c>
      <c r="J51" s="93">
        <v>4</v>
      </c>
      <c r="K51" s="94" t="s">
        <v>322</v>
      </c>
      <c r="L51" s="80" t="s">
        <v>255</v>
      </c>
      <c r="N51" s="95" t="s">
        <v>72</v>
      </c>
      <c r="O51" s="80" t="s">
        <v>368</v>
      </c>
      <c r="P51" s="95" t="s">
        <v>391</v>
      </c>
      <c r="Q51" s="95" t="s">
        <v>255</v>
      </c>
      <c r="V51"/>
      <c r="W51"/>
      <c r="X51"/>
      <c r="Y51"/>
      <c r="Z51"/>
    </row>
    <row r="52" spans="2:26">
      <c r="B52" s="97" t="s">
        <v>242</v>
      </c>
      <c r="C52" s="97">
        <v>4</v>
      </c>
      <c r="D52" s="97">
        <v>7</v>
      </c>
      <c r="E52" s="94" t="s">
        <v>307</v>
      </c>
      <c r="F52" s="80" t="s">
        <v>239</v>
      </c>
      <c r="H52" s="97" t="s">
        <v>243</v>
      </c>
      <c r="I52" s="97">
        <v>4</v>
      </c>
      <c r="J52" s="97">
        <v>5</v>
      </c>
      <c r="K52" s="94" t="s">
        <v>323</v>
      </c>
      <c r="L52" s="80" t="s">
        <v>167</v>
      </c>
      <c r="N52" s="95" t="s">
        <v>74</v>
      </c>
      <c r="O52" s="80" t="s">
        <v>368</v>
      </c>
      <c r="P52" s="95" t="s">
        <v>395</v>
      </c>
      <c r="Q52" s="95" t="s">
        <v>255</v>
      </c>
      <c r="V52"/>
      <c r="W52"/>
      <c r="X52"/>
      <c r="Y52"/>
      <c r="Z52"/>
    </row>
    <row r="53" spans="2:26">
      <c r="B53" s="97" t="s">
        <v>242</v>
      </c>
      <c r="C53" s="97">
        <v>4</v>
      </c>
      <c r="D53" s="97">
        <v>8</v>
      </c>
      <c r="E53" s="94" t="s">
        <v>308</v>
      </c>
      <c r="F53" s="80" t="s">
        <v>239</v>
      </c>
      <c r="H53" s="97" t="s">
        <v>243</v>
      </c>
      <c r="I53" s="97">
        <v>4</v>
      </c>
      <c r="J53" s="97">
        <v>6</v>
      </c>
      <c r="K53" s="94" t="s">
        <v>324</v>
      </c>
      <c r="L53" s="80" t="s">
        <v>167</v>
      </c>
      <c r="N53" s="95" t="s">
        <v>76</v>
      </c>
      <c r="O53" s="80" t="s">
        <v>368</v>
      </c>
      <c r="P53" s="95" t="s">
        <v>399</v>
      </c>
      <c r="Q53" s="95" t="s">
        <v>255</v>
      </c>
      <c r="V53"/>
      <c r="W53"/>
      <c r="X53"/>
      <c r="Y53"/>
      <c r="Z53"/>
    </row>
    <row r="54" spans="2:26">
      <c r="B54" s="97" t="s">
        <v>242</v>
      </c>
      <c r="C54" s="97">
        <v>4</v>
      </c>
      <c r="D54" s="93">
        <v>9</v>
      </c>
      <c r="E54" s="94" t="s">
        <v>309</v>
      </c>
      <c r="F54" s="80" t="s">
        <v>255</v>
      </c>
      <c r="H54" s="97" t="s">
        <v>243</v>
      </c>
      <c r="I54" s="97">
        <v>4</v>
      </c>
      <c r="J54" s="97">
        <v>7</v>
      </c>
      <c r="K54" s="94" t="s">
        <v>325</v>
      </c>
      <c r="L54" s="80" t="s">
        <v>167</v>
      </c>
      <c r="N54" s="95" t="s">
        <v>121</v>
      </c>
      <c r="O54" s="80" t="s">
        <v>368</v>
      </c>
      <c r="P54" s="95" t="s">
        <v>403</v>
      </c>
      <c r="Q54" s="95" t="s">
        <v>255</v>
      </c>
      <c r="V54"/>
      <c r="W54"/>
      <c r="X54"/>
      <c r="Y54"/>
      <c r="Z54"/>
    </row>
    <row r="55" spans="2:26">
      <c r="B55" s="97" t="s">
        <v>243</v>
      </c>
      <c r="C55" s="93">
        <v>1</v>
      </c>
      <c r="D55" s="93">
        <v>1</v>
      </c>
      <c r="E55" s="94" t="s">
        <v>310</v>
      </c>
      <c r="F55" s="80" t="s">
        <v>255</v>
      </c>
      <c r="H55" s="97" t="s">
        <v>243</v>
      </c>
      <c r="I55" s="97">
        <v>4</v>
      </c>
      <c r="J55" s="97">
        <v>8</v>
      </c>
      <c r="K55" s="94" t="s">
        <v>326</v>
      </c>
      <c r="L55" s="80" t="s">
        <v>167</v>
      </c>
      <c r="N55" s="95" t="s">
        <v>81</v>
      </c>
      <c r="O55" s="80" t="s">
        <v>368</v>
      </c>
      <c r="P55" s="95" t="s">
        <v>407</v>
      </c>
      <c r="Q55" s="95" t="s">
        <v>255</v>
      </c>
      <c r="V55"/>
      <c r="W55"/>
      <c r="X55"/>
      <c r="Y55"/>
      <c r="Z55"/>
    </row>
    <row r="56" spans="2:26">
      <c r="B56" s="97" t="s">
        <v>243</v>
      </c>
      <c r="C56" s="93">
        <v>1</v>
      </c>
      <c r="D56" s="93">
        <v>2</v>
      </c>
      <c r="E56" s="94" t="s">
        <v>311</v>
      </c>
      <c r="F56" s="80" t="s">
        <v>255</v>
      </c>
      <c r="H56" s="97" t="s">
        <v>243</v>
      </c>
      <c r="I56" s="97">
        <v>4</v>
      </c>
      <c r="J56" s="93">
        <v>9</v>
      </c>
      <c r="K56" s="94" t="s">
        <v>327</v>
      </c>
      <c r="L56" s="80" t="s">
        <v>255</v>
      </c>
      <c r="N56" s="95" t="s">
        <v>83</v>
      </c>
      <c r="O56" s="80" t="s">
        <v>368</v>
      </c>
      <c r="P56" s="95" t="s">
        <v>411</v>
      </c>
      <c r="Q56" s="95" t="s">
        <v>255</v>
      </c>
      <c r="V56"/>
      <c r="W56"/>
      <c r="X56"/>
      <c r="Y56"/>
      <c r="Z56"/>
    </row>
    <row r="57" spans="2:26">
      <c r="B57" s="97" t="s">
        <v>243</v>
      </c>
      <c r="C57" s="93">
        <v>1</v>
      </c>
      <c r="D57" s="93">
        <v>3</v>
      </c>
      <c r="E57" s="94" t="s">
        <v>312</v>
      </c>
      <c r="F57" s="80" t="s">
        <v>255</v>
      </c>
      <c r="N57" s="95" t="s">
        <v>85</v>
      </c>
      <c r="O57" s="80" t="s">
        <v>368</v>
      </c>
      <c r="P57" s="95" t="s">
        <v>415</v>
      </c>
      <c r="Q57" s="95" t="s">
        <v>255</v>
      </c>
      <c r="Z57"/>
    </row>
    <row r="58" spans="2:26">
      <c r="B58" s="97" t="s">
        <v>243</v>
      </c>
      <c r="C58" s="93">
        <v>1</v>
      </c>
      <c r="D58" s="98">
        <v>4</v>
      </c>
      <c r="E58" s="94" t="s">
        <v>313</v>
      </c>
      <c r="F58" s="80" t="s">
        <v>255</v>
      </c>
      <c r="N58" s="95" t="s">
        <v>127</v>
      </c>
      <c r="O58" s="80" t="s">
        <v>368</v>
      </c>
      <c r="P58" s="95" t="s">
        <v>419</v>
      </c>
      <c r="Q58" s="95" t="s">
        <v>239</v>
      </c>
      <c r="Z58"/>
    </row>
    <row r="59" spans="2:26">
      <c r="B59" s="97" t="s">
        <v>243</v>
      </c>
      <c r="C59" s="93">
        <v>1</v>
      </c>
      <c r="D59" s="97">
        <v>5</v>
      </c>
      <c r="E59" s="94" t="s">
        <v>314</v>
      </c>
      <c r="F59" s="80" t="s">
        <v>255</v>
      </c>
      <c r="N59" s="95" t="s">
        <v>129</v>
      </c>
      <c r="O59" s="80" t="s">
        <v>368</v>
      </c>
      <c r="P59" s="95" t="s">
        <v>423</v>
      </c>
      <c r="Q59" s="95" t="s">
        <v>239</v>
      </c>
      <c r="Z59"/>
    </row>
    <row r="60" spans="2:26">
      <c r="B60" s="97" t="s">
        <v>243</v>
      </c>
      <c r="C60" s="93">
        <v>1</v>
      </c>
      <c r="D60" s="97">
        <v>6</v>
      </c>
      <c r="E60" s="94" t="s">
        <v>315</v>
      </c>
      <c r="F60" s="80" t="s">
        <v>255</v>
      </c>
      <c r="N60" s="95" t="s">
        <v>131</v>
      </c>
      <c r="O60" s="80" t="s">
        <v>368</v>
      </c>
      <c r="P60" s="95" t="s">
        <v>427</v>
      </c>
      <c r="Q60" s="95" t="s">
        <v>239</v>
      </c>
    </row>
    <row r="61" spans="2:26">
      <c r="B61" s="97" t="s">
        <v>243</v>
      </c>
      <c r="C61" s="93">
        <v>1</v>
      </c>
      <c r="D61" s="97">
        <v>7</v>
      </c>
      <c r="E61" s="94" t="s">
        <v>316</v>
      </c>
      <c r="F61" s="80" t="s">
        <v>255</v>
      </c>
      <c r="N61" s="95" t="s">
        <v>113</v>
      </c>
      <c r="O61" s="80" t="s">
        <v>776</v>
      </c>
      <c r="P61" s="95" t="s">
        <v>786</v>
      </c>
      <c r="Q61" s="95" t="s">
        <v>255</v>
      </c>
    </row>
    <row r="62" spans="2:26">
      <c r="B62" s="97" t="s">
        <v>243</v>
      </c>
      <c r="C62" s="93">
        <v>1</v>
      </c>
      <c r="D62" s="97">
        <v>8</v>
      </c>
      <c r="E62" s="94" t="s">
        <v>317</v>
      </c>
      <c r="F62" s="80" t="s">
        <v>255</v>
      </c>
      <c r="N62" s="95" t="s">
        <v>66</v>
      </c>
      <c r="O62" s="80" t="s">
        <v>776</v>
      </c>
      <c r="P62" s="95" t="s">
        <v>787</v>
      </c>
      <c r="Q62" s="95" t="s">
        <v>255</v>
      </c>
    </row>
    <row r="63" spans="2:26">
      <c r="B63" s="97" t="s">
        <v>243</v>
      </c>
      <c r="C63" s="93">
        <v>1</v>
      </c>
      <c r="D63" s="93">
        <v>9</v>
      </c>
      <c r="E63" s="94" t="s">
        <v>318</v>
      </c>
      <c r="F63" s="80" t="s">
        <v>255</v>
      </c>
      <c r="N63" s="95" t="s">
        <v>364</v>
      </c>
      <c r="O63" s="80" t="s">
        <v>776</v>
      </c>
      <c r="P63" s="95" t="s">
        <v>788</v>
      </c>
      <c r="Q63" s="95" t="s">
        <v>255</v>
      </c>
    </row>
    <row r="64" spans="2:26">
      <c r="B64" s="97" t="s">
        <v>243</v>
      </c>
      <c r="C64" s="97">
        <v>4</v>
      </c>
      <c r="D64" s="93">
        <v>1</v>
      </c>
      <c r="E64" s="94" t="s">
        <v>319</v>
      </c>
      <c r="F64" s="80" t="s">
        <v>255</v>
      </c>
      <c r="N64" s="95" t="s">
        <v>814</v>
      </c>
      <c r="O64" s="80" t="s">
        <v>824</v>
      </c>
      <c r="P64" s="95" t="s">
        <v>825</v>
      </c>
      <c r="Q64" s="95" t="s">
        <v>255</v>
      </c>
    </row>
    <row r="65" spans="2:17">
      <c r="B65" s="97" t="s">
        <v>243</v>
      </c>
      <c r="C65" s="97">
        <v>4</v>
      </c>
      <c r="D65" s="93">
        <v>2</v>
      </c>
      <c r="E65" s="94" t="s">
        <v>320</v>
      </c>
      <c r="F65" s="80" t="s">
        <v>255</v>
      </c>
      <c r="N65" s="95" t="s">
        <v>69</v>
      </c>
      <c r="O65" s="80" t="s">
        <v>776</v>
      </c>
      <c r="P65" s="95" t="s">
        <v>789</v>
      </c>
      <c r="Q65" s="95" t="s">
        <v>255</v>
      </c>
    </row>
    <row r="66" spans="2:17">
      <c r="B66" s="97" t="s">
        <v>243</v>
      </c>
      <c r="C66" s="97">
        <v>4</v>
      </c>
      <c r="D66" s="93">
        <v>3</v>
      </c>
      <c r="E66" s="94" t="s">
        <v>321</v>
      </c>
      <c r="F66" s="80" t="s">
        <v>255</v>
      </c>
      <c r="N66" s="95" t="s">
        <v>72</v>
      </c>
      <c r="O66" s="80" t="s">
        <v>776</v>
      </c>
      <c r="P66" s="95" t="s">
        <v>790</v>
      </c>
      <c r="Q66" s="95" t="s">
        <v>255</v>
      </c>
    </row>
    <row r="67" spans="2:17">
      <c r="B67" s="97" t="s">
        <v>243</v>
      </c>
      <c r="C67" s="97">
        <v>4</v>
      </c>
      <c r="D67" s="98">
        <v>4</v>
      </c>
      <c r="E67" s="94" t="s">
        <v>322</v>
      </c>
      <c r="F67" s="80" t="s">
        <v>255</v>
      </c>
      <c r="N67" s="95" t="s">
        <v>74</v>
      </c>
      <c r="O67" s="80" t="s">
        <v>776</v>
      </c>
      <c r="P67" s="95" t="s">
        <v>791</v>
      </c>
      <c r="Q67" s="95" t="s">
        <v>255</v>
      </c>
    </row>
    <row r="68" spans="2:17">
      <c r="B68" s="97" t="s">
        <v>243</v>
      </c>
      <c r="C68" s="97">
        <v>4</v>
      </c>
      <c r="D68" s="97">
        <v>5</v>
      </c>
      <c r="E68" s="94" t="s">
        <v>323</v>
      </c>
      <c r="F68" s="80" t="s">
        <v>239</v>
      </c>
      <c r="N68" s="95" t="s">
        <v>76</v>
      </c>
      <c r="O68" s="80" t="s">
        <v>776</v>
      </c>
      <c r="P68" s="95" t="s">
        <v>792</v>
      </c>
      <c r="Q68" s="95" t="s">
        <v>255</v>
      </c>
    </row>
    <row r="69" spans="2:17">
      <c r="B69" s="97" t="s">
        <v>243</v>
      </c>
      <c r="C69" s="97">
        <v>4</v>
      </c>
      <c r="D69" s="97">
        <v>6</v>
      </c>
      <c r="E69" s="94" t="s">
        <v>324</v>
      </c>
      <c r="F69" s="80" t="s">
        <v>239</v>
      </c>
      <c r="N69" s="95" t="s">
        <v>121</v>
      </c>
      <c r="O69" s="80" t="s">
        <v>776</v>
      </c>
      <c r="P69" s="95" t="s">
        <v>793</v>
      </c>
      <c r="Q69" s="95" t="s">
        <v>255</v>
      </c>
    </row>
    <row r="70" spans="2:17">
      <c r="B70" s="97" t="s">
        <v>243</v>
      </c>
      <c r="C70" s="97">
        <v>4</v>
      </c>
      <c r="D70" s="97">
        <v>7</v>
      </c>
      <c r="E70" s="94" t="s">
        <v>325</v>
      </c>
      <c r="F70" s="80" t="s">
        <v>239</v>
      </c>
      <c r="N70" s="95" t="s">
        <v>81</v>
      </c>
      <c r="O70" s="80" t="s">
        <v>776</v>
      </c>
      <c r="P70" s="95" t="s">
        <v>794</v>
      </c>
      <c r="Q70" s="95" t="s">
        <v>255</v>
      </c>
    </row>
    <row r="71" spans="2:17">
      <c r="B71" s="97" t="s">
        <v>243</v>
      </c>
      <c r="C71" s="97">
        <v>4</v>
      </c>
      <c r="D71" s="97">
        <v>8</v>
      </c>
      <c r="E71" s="94" t="s">
        <v>326</v>
      </c>
      <c r="F71" s="80" t="s">
        <v>239</v>
      </c>
      <c r="N71" s="95" t="s">
        <v>83</v>
      </c>
      <c r="O71" s="80" t="s">
        <v>776</v>
      </c>
      <c r="P71" s="95" t="s">
        <v>795</v>
      </c>
      <c r="Q71" s="95" t="s">
        <v>255</v>
      </c>
    </row>
    <row r="72" spans="2:17">
      <c r="B72" s="97" t="s">
        <v>243</v>
      </c>
      <c r="C72" s="97">
        <v>4</v>
      </c>
      <c r="D72" s="93">
        <v>9</v>
      </c>
      <c r="E72" s="94" t="s">
        <v>327</v>
      </c>
      <c r="F72" s="80" t="s">
        <v>255</v>
      </c>
      <c r="N72" s="95" t="s">
        <v>85</v>
      </c>
      <c r="O72" s="80" t="s">
        <v>776</v>
      </c>
      <c r="P72" s="95" t="s">
        <v>796</v>
      </c>
      <c r="Q72" s="95" t="s">
        <v>255</v>
      </c>
    </row>
    <row r="73" spans="2:17">
      <c r="B73" s="98" t="s">
        <v>244</v>
      </c>
      <c r="C73" s="93">
        <v>1</v>
      </c>
      <c r="D73" s="93">
        <v>1</v>
      </c>
      <c r="E73" s="94" t="s">
        <v>328</v>
      </c>
      <c r="F73" s="80" t="s">
        <v>255</v>
      </c>
      <c r="N73" s="95" t="s">
        <v>127</v>
      </c>
      <c r="O73" s="80" t="s">
        <v>776</v>
      </c>
      <c r="P73" s="95" t="s">
        <v>797</v>
      </c>
      <c r="Q73" s="95" t="s">
        <v>167</v>
      </c>
    </row>
    <row r="74" spans="2:17">
      <c r="B74" s="98" t="s">
        <v>244</v>
      </c>
      <c r="C74" s="93">
        <v>1</v>
      </c>
      <c r="D74" s="93">
        <v>2</v>
      </c>
      <c r="E74" s="94" t="s">
        <v>329</v>
      </c>
      <c r="F74" s="80" t="s">
        <v>255</v>
      </c>
      <c r="N74" s="95" t="s">
        <v>129</v>
      </c>
      <c r="O74" s="80" t="s">
        <v>776</v>
      </c>
      <c r="P74" s="95" t="s">
        <v>798</v>
      </c>
      <c r="Q74" s="95" t="s">
        <v>167</v>
      </c>
    </row>
    <row r="75" spans="2:17">
      <c r="B75" s="98" t="s">
        <v>244</v>
      </c>
      <c r="C75" s="93">
        <v>1</v>
      </c>
      <c r="D75" s="93">
        <v>3</v>
      </c>
      <c r="E75" s="94" t="s">
        <v>330</v>
      </c>
      <c r="F75" s="80" t="s">
        <v>255</v>
      </c>
      <c r="N75" s="95" t="s">
        <v>131</v>
      </c>
      <c r="O75" s="80" t="s">
        <v>776</v>
      </c>
      <c r="P75" s="95" t="s">
        <v>799</v>
      </c>
      <c r="Q75" s="95" t="s">
        <v>167</v>
      </c>
    </row>
    <row r="76" spans="2:17">
      <c r="B76" s="98" t="s">
        <v>244</v>
      </c>
      <c r="C76" s="93">
        <v>1</v>
      </c>
      <c r="D76" s="98">
        <v>4</v>
      </c>
      <c r="E76" s="94" t="s">
        <v>331</v>
      </c>
      <c r="F76" s="80" t="s">
        <v>239</v>
      </c>
      <c r="N76" s="95" t="s">
        <v>113</v>
      </c>
      <c r="O76" s="80" t="s">
        <v>777</v>
      </c>
      <c r="P76" s="95" t="s">
        <v>800</v>
      </c>
      <c r="Q76" s="95" t="s">
        <v>255</v>
      </c>
    </row>
    <row r="77" spans="2:17">
      <c r="B77" s="98" t="s">
        <v>244</v>
      </c>
      <c r="C77" s="93">
        <v>1</v>
      </c>
      <c r="D77" s="97">
        <v>5</v>
      </c>
      <c r="E77" s="94" t="s">
        <v>332</v>
      </c>
      <c r="F77" s="80" t="s">
        <v>255</v>
      </c>
      <c r="N77" s="95" t="s">
        <v>66</v>
      </c>
      <c r="O77" s="80" t="s">
        <v>777</v>
      </c>
      <c r="P77" s="95" t="s">
        <v>801</v>
      </c>
      <c r="Q77" s="95" t="s">
        <v>255</v>
      </c>
    </row>
    <row r="78" spans="2:17">
      <c r="B78" s="98" t="s">
        <v>244</v>
      </c>
      <c r="C78" s="93">
        <v>1</v>
      </c>
      <c r="D78" s="97">
        <v>6</v>
      </c>
      <c r="E78" s="94" t="s">
        <v>333</v>
      </c>
      <c r="F78" s="80" t="s">
        <v>255</v>
      </c>
      <c r="N78" s="95" t="s">
        <v>364</v>
      </c>
      <c r="O78" s="80" t="s">
        <v>777</v>
      </c>
      <c r="P78" s="95" t="s">
        <v>802</v>
      </c>
      <c r="Q78" s="95" t="s">
        <v>255</v>
      </c>
    </row>
    <row r="79" spans="2:17">
      <c r="B79" s="98" t="s">
        <v>244</v>
      </c>
      <c r="C79" s="93">
        <v>1</v>
      </c>
      <c r="D79" s="97">
        <v>7</v>
      </c>
      <c r="E79" s="94" t="s">
        <v>334</v>
      </c>
      <c r="F79" s="80" t="s">
        <v>255</v>
      </c>
      <c r="N79" s="95" t="s">
        <v>814</v>
      </c>
      <c r="O79" s="80" t="s">
        <v>826</v>
      </c>
      <c r="P79" s="95" t="s">
        <v>827</v>
      </c>
      <c r="Q79" s="95" t="s">
        <v>255</v>
      </c>
    </row>
    <row r="80" spans="2:17">
      <c r="B80" s="98" t="s">
        <v>244</v>
      </c>
      <c r="C80" s="93">
        <v>1</v>
      </c>
      <c r="D80" s="97">
        <v>8</v>
      </c>
      <c r="E80" s="94" t="s">
        <v>335</v>
      </c>
      <c r="F80" s="80" t="s">
        <v>255</v>
      </c>
      <c r="N80" s="95" t="s">
        <v>69</v>
      </c>
      <c r="O80" s="80" t="s">
        <v>777</v>
      </c>
      <c r="P80" s="95" t="s">
        <v>803</v>
      </c>
      <c r="Q80" s="95" t="s">
        <v>255</v>
      </c>
    </row>
    <row r="81" spans="2:18">
      <c r="B81" s="98" t="s">
        <v>244</v>
      </c>
      <c r="C81" s="93">
        <v>1</v>
      </c>
      <c r="D81" s="93">
        <v>9</v>
      </c>
      <c r="E81" s="94" t="s">
        <v>336</v>
      </c>
      <c r="F81" s="80" t="s">
        <v>255</v>
      </c>
      <c r="N81" s="95" t="s">
        <v>72</v>
      </c>
      <c r="O81" s="80" t="s">
        <v>777</v>
      </c>
      <c r="P81" s="95" t="s">
        <v>804</v>
      </c>
      <c r="Q81" s="95" t="s">
        <v>255</v>
      </c>
    </row>
    <row r="82" spans="2:18">
      <c r="B82" s="98" t="s">
        <v>244</v>
      </c>
      <c r="C82" s="97">
        <v>4</v>
      </c>
      <c r="D82" s="93">
        <v>1</v>
      </c>
      <c r="E82" s="94" t="s">
        <v>337</v>
      </c>
      <c r="F82" s="80" t="s">
        <v>255</v>
      </c>
      <c r="N82" s="95" t="s">
        <v>74</v>
      </c>
      <c r="O82" s="80" t="s">
        <v>777</v>
      </c>
      <c r="P82" s="95" t="s">
        <v>805</v>
      </c>
      <c r="Q82" s="95" t="s">
        <v>255</v>
      </c>
    </row>
    <row r="83" spans="2:18">
      <c r="B83" s="98" t="s">
        <v>244</v>
      </c>
      <c r="C83" s="97">
        <v>4</v>
      </c>
      <c r="D83" s="93">
        <v>2</v>
      </c>
      <c r="E83" s="94" t="s">
        <v>338</v>
      </c>
      <c r="F83" s="80" t="s">
        <v>255</v>
      </c>
      <c r="N83" s="95" t="s">
        <v>76</v>
      </c>
      <c r="O83" s="80" t="s">
        <v>777</v>
      </c>
      <c r="P83" s="95" t="s">
        <v>806</v>
      </c>
      <c r="Q83" s="95" t="s">
        <v>255</v>
      </c>
    </row>
    <row r="84" spans="2:18">
      <c r="B84" s="98" t="s">
        <v>244</v>
      </c>
      <c r="C84" s="97">
        <v>4</v>
      </c>
      <c r="D84" s="93">
        <v>3</v>
      </c>
      <c r="E84" s="94" t="s">
        <v>339</v>
      </c>
      <c r="F84" s="80" t="s">
        <v>255</v>
      </c>
      <c r="N84" s="95" t="s">
        <v>121</v>
      </c>
      <c r="O84" s="80" t="s">
        <v>777</v>
      </c>
      <c r="P84" s="95" t="s">
        <v>807</v>
      </c>
      <c r="Q84" s="95" t="s">
        <v>255</v>
      </c>
    </row>
    <row r="85" spans="2:18">
      <c r="B85" s="98" t="s">
        <v>244</v>
      </c>
      <c r="C85" s="97">
        <v>4</v>
      </c>
      <c r="D85" s="98">
        <v>4</v>
      </c>
      <c r="E85" s="94" t="s">
        <v>340</v>
      </c>
      <c r="F85" s="80" t="s">
        <v>239</v>
      </c>
      <c r="N85" s="95" t="s">
        <v>81</v>
      </c>
      <c r="O85" s="80" t="s">
        <v>777</v>
      </c>
      <c r="P85" s="95" t="s">
        <v>808</v>
      </c>
      <c r="Q85" s="95" t="s">
        <v>255</v>
      </c>
    </row>
    <row r="86" spans="2:18">
      <c r="B86" s="98" t="s">
        <v>244</v>
      </c>
      <c r="C86" s="97">
        <v>4</v>
      </c>
      <c r="D86" s="97">
        <v>5</v>
      </c>
      <c r="E86" s="94" t="s">
        <v>341</v>
      </c>
      <c r="F86" s="80" t="s">
        <v>255</v>
      </c>
      <c r="N86" s="95" t="s">
        <v>83</v>
      </c>
      <c r="O86" s="80" t="s">
        <v>777</v>
      </c>
      <c r="P86" s="95" t="s">
        <v>809</v>
      </c>
      <c r="Q86" s="95" t="s">
        <v>255</v>
      </c>
    </row>
    <row r="87" spans="2:18">
      <c r="B87" s="98" t="s">
        <v>244</v>
      </c>
      <c r="C87" s="97">
        <v>4</v>
      </c>
      <c r="D87" s="97">
        <v>6</v>
      </c>
      <c r="E87" s="94" t="s">
        <v>342</v>
      </c>
      <c r="F87" s="80" t="s">
        <v>255</v>
      </c>
      <c r="N87" s="95" t="s">
        <v>85</v>
      </c>
      <c r="O87" s="80" t="s">
        <v>777</v>
      </c>
      <c r="P87" s="95" t="s">
        <v>810</v>
      </c>
      <c r="Q87" s="95" t="s">
        <v>255</v>
      </c>
    </row>
    <row r="88" spans="2:18">
      <c r="B88" s="98" t="s">
        <v>244</v>
      </c>
      <c r="C88" s="97">
        <v>4</v>
      </c>
      <c r="D88" s="97">
        <v>7</v>
      </c>
      <c r="E88" s="94" t="s">
        <v>343</v>
      </c>
      <c r="F88" s="80" t="s">
        <v>255</v>
      </c>
      <c r="N88" s="95" t="s">
        <v>127</v>
      </c>
      <c r="O88" s="80" t="s">
        <v>777</v>
      </c>
      <c r="P88" s="95" t="s">
        <v>811</v>
      </c>
      <c r="Q88" s="95" t="s">
        <v>167</v>
      </c>
      <c r="R88" s="80" t="str">
        <f t="shared" ref="R88:R121" si="0">N94&amp;O94</f>
        <v/>
      </c>
    </row>
    <row r="89" spans="2:18">
      <c r="B89" s="98" t="s">
        <v>244</v>
      </c>
      <c r="C89" s="97">
        <v>4</v>
      </c>
      <c r="D89" s="97">
        <v>8</v>
      </c>
      <c r="E89" s="94" t="s">
        <v>344</v>
      </c>
      <c r="F89" s="80" t="s">
        <v>255</v>
      </c>
      <c r="N89" s="95" t="s">
        <v>129</v>
      </c>
      <c r="O89" s="80" t="s">
        <v>777</v>
      </c>
      <c r="P89" s="95" t="s">
        <v>812</v>
      </c>
      <c r="Q89" s="95" t="s">
        <v>167</v>
      </c>
      <c r="R89" s="80" t="str">
        <f t="shared" si="0"/>
        <v/>
      </c>
    </row>
    <row r="90" spans="2:18">
      <c r="B90" s="98" t="s">
        <v>244</v>
      </c>
      <c r="C90" s="97">
        <v>4</v>
      </c>
      <c r="D90" s="93">
        <v>9</v>
      </c>
      <c r="E90" s="94" t="s">
        <v>345</v>
      </c>
      <c r="F90" s="80" t="s">
        <v>255</v>
      </c>
      <c r="N90" s="95" t="s">
        <v>131</v>
      </c>
      <c r="O90" s="80" t="s">
        <v>777</v>
      </c>
      <c r="P90" s="95" t="s">
        <v>813</v>
      </c>
      <c r="Q90" s="95" t="s">
        <v>167</v>
      </c>
      <c r="R90" s="80" t="str">
        <f t="shared" si="0"/>
        <v/>
      </c>
    </row>
    <row r="91" spans="2:18">
      <c r="B91" s="98" t="s">
        <v>245</v>
      </c>
      <c r="C91" s="93">
        <v>1</v>
      </c>
      <c r="D91" s="93">
        <v>1</v>
      </c>
      <c r="E91" s="94" t="s">
        <v>346</v>
      </c>
      <c r="F91" s="80" t="s">
        <v>255</v>
      </c>
      <c r="R91" s="80" t="str">
        <f t="shared" si="0"/>
        <v/>
      </c>
    </row>
    <row r="92" spans="2:18">
      <c r="B92" s="98" t="s">
        <v>245</v>
      </c>
      <c r="C92" s="93">
        <v>1</v>
      </c>
      <c r="D92" s="93">
        <v>2</v>
      </c>
      <c r="E92" s="94" t="s">
        <v>347</v>
      </c>
      <c r="F92" s="80" t="s">
        <v>255</v>
      </c>
      <c r="R92" s="80" t="str">
        <f t="shared" si="0"/>
        <v/>
      </c>
    </row>
    <row r="93" spans="2:18">
      <c r="B93" s="98" t="s">
        <v>245</v>
      </c>
      <c r="C93" s="93">
        <v>1</v>
      </c>
      <c r="D93" s="93">
        <v>3</v>
      </c>
      <c r="E93" s="94" t="s">
        <v>348</v>
      </c>
      <c r="F93" s="80" t="s">
        <v>255</v>
      </c>
      <c r="R93" s="80" t="str">
        <f t="shared" si="0"/>
        <v/>
      </c>
    </row>
    <row r="94" spans="2:18">
      <c r="B94" s="98" t="s">
        <v>245</v>
      </c>
      <c r="C94" s="93">
        <v>1</v>
      </c>
      <c r="D94" s="98">
        <v>4</v>
      </c>
      <c r="E94" s="94" t="s">
        <v>349</v>
      </c>
      <c r="F94" s="80" t="s">
        <v>239</v>
      </c>
      <c r="R94" s="80" t="str">
        <f t="shared" si="0"/>
        <v/>
      </c>
    </row>
    <row r="95" spans="2:18">
      <c r="B95" s="98" t="s">
        <v>245</v>
      </c>
      <c r="C95" s="93">
        <v>1</v>
      </c>
      <c r="D95" s="97">
        <v>5</v>
      </c>
      <c r="E95" s="94" t="s">
        <v>350</v>
      </c>
      <c r="F95" s="80" t="s">
        <v>255</v>
      </c>
      <c r="R95" s="80" t="str">
        <f t="shared" si="0"/>
        <v/>
      </c>
    </row>
    <row r="96" spans="2:18">
      <c r="B96" s="98" t="s">
        <v>245</v>
      </c>
      <c r="C96" s="93">
        <v>1</v>
      </c>
      <c r="D96" s="97">
        <v>6</v>
      </c>
      <c r="E96" s="94" t="s">
        <v>351</v>
      </c>
      <c r="F96" s="80" t="s">
        <v>255</v>
      </c>
      <c r="R96" s="80" t="str">
        <f t="shared" si="0"/>
        <v/>
      </c>
    </row>
    <row r="97" spans="2:18">
      <c r="B97" s="98" t="s">
        <v>245</v>
      </c>
      <c r="C97" s="93">
        <v>1</v>
      </c>
      <c r="D97" s="97">
        <v>7</v>
      </c>
      <c r="E97" s="94" t="s">
        <v>352</v>
      </c>
      <c r="F97" s="80" t="s">
        <v>255</v>
      </c>
      <c r="R97" s="80" t="str">
        <f t="shared" si="0"/>
        <v/>
      </c>
    </row>
    <row r="98" spans="2:18">
      <c r="B98" s="98" t="s">
        <v>245</v>
      </c>
      <c r="C98" s="93">
        <v>1</v>
      </c>
      <c r="D98" s="97">
        <v>8</v>
      </c>
      <c r="E98" s="94" t="s">
        <v>353</v>
      </c>
      <c r="F98" s="80" t="s">
        <v>255</v>
      </c>
      <c r="R98" s="80" t="str">
        <f t="shared" si="0"/>
        <v/>
      </c>
    </row>
    <row r="99" spans="2:18">
      <c r="B99" s="98" t="s">
        <v>245</v>
      </c>
      <c r="C99" s="93">
        <v>1</v>
      </c>
      <c r="D99" s="93">
        <v>9</v>
      </c>
      <c r="E99" s="94" t="s">
        <v>354</v>
      </c>
      <c r="F99" s="80" t="s">
        <v>255</v>
      </c>
      <c r="R99" s="80" t="str">
        <f t="shared" si="0"/>
        <v/>
      </c>
    </row>
    <row r="100" spans="2:18">
      <c r="B100" s="98" t="s">
        <v>245</v>
      </c>
      <c r="C100" s="97">
        <v>4</v>
      </c>
      <c r="D100" s="93">
        <v>1</v>
      </c>
      <c r="E100" s="94" t="s">
        <v>355</v>
      </c>
      <c r="F100" s="80" t="s">
        <v>255</v>
      </c>
      <c r="R100" s="80" t="str">
        <f t="shared" si="0"/>
        <v/>
      </c>
    </row>
    <row r="101" spans="2:18">
      <c r="B101" s="98" t="s">
        <v>245</v>
      </c>
      <c r="C101" s="97">
        <v>4</v>
      </c>
      <c r="D101" s="93">
        <v>2</v>
      </c>
      <c r="E101" s="94" t="s">
        <v>356</v>
      </c>
      <c r="F101" s="80" t="s">
        <v>255</v>
      </c>
      <c r="R101" s="80" t="str">
        <f t="shared" si="0"/>
        <v/>
      </c>
    </row>
    <row r="102" spans="2:18">
      <c r="B102" s="98" t="s">
        <v>245</v>
      </c>
      <c r="C102" s="97">
        <v>4</v>
      </c>
      <c r="D102" s="93">
        <v>3</v>
      </c>
      <c r="E102" s="94" t="s">
        <v>357</v>
      </c>
      <c r="F102" s="80" t="s">
        <v>255</v>
      </c>
      <c r="R102" s="80" t="str">
        <f t="shared" si="0"/>
        <v/>
      </c>
    </row>
    <row r="103" spans="2:18">
      <c r="B103" s="98" t="s">
        <v>245</v>
      </c>
      <c r="C103" s="97">
        <v>4</v>
      </c>
      <c r="D103" s="98">
        <v>4</v>
      </c>
      <c r="E103" s="94" t="s">
        <v>358</v>
      </c>
      <c r="F103" s="80" t="s">
        <v>239</v>
      </c>
      <c r="R103" s="80" t="str">
        <f t="shared" si="0"/>
        <v/>
      </c>
    </row>
    <row r="104" spans="2:18">
      <c r="B104" s="98" t="s">
        <v>245</v>
      </c>
      <c r="C104" s="97">
        <v>4</v>
      </c>
      <c r="D104" s="97">
        <v>5</v>
      </c>
      <c r="E104" s="94" t="s">
        <v>359</v>
      </c>
      <c r="F104" s="80" t="s">
        <v>255</v>
      </c>
      <c r="R104" s="80" t="str">
        <f t="shared" si="0"/>
        <v/>
      </c>
    </row>
    <row r="105" spans="2:18">
      <c r="B105" s="98" t="s">
        <v>245</v>
      </c>
      <c r="C105" s="97">
        <v>4</v>
      </c>
      <c r="D105" s="97">
        <v>6</v>
      </c>
      <c r="E105" s="94" t="s">
        <v>360</v>
      </c>
      <c r="F105" s="80" t="s">
        <v>255</v>
      </c>
      <c r="R105" s="80" t="str">
        <f t="shared" si="0"/>
        <v/>
      </c>
    </row>
    <row r="106" spans="2:18">
      <c r="B106" s="98" t="s">
        <v>245</v>
      </c>
      <c r="C106" s="97">
        <v>4</v>
      </c>
      <c r="D106" s="97">
        <v>7</v>
      </c>
      <c r="E106" s="94" t="s">
        <v>361</v>
      </c>
      <c r="F106" s="80" t="s">
        <v>255</v>
      </c>
      <c r="R106" s="80" t="str">
        <f t="shared" si="0"/>
        <v/>
      </c>
    </row>
    <row r="107" spans="2:18">
      <c r="B107" s="98" t="s">
        <v>245</v>
      </c>
      <c r="C107" s="97">
        <v>4</v>
      </c>
      <c r="D107" s="97">
        <v>8</v>
      </c>
      <c r="E107" s="94" t="s">
        <v>362</v>
      </c>
      <c r="F107" s="80" t="s">
        <v>255</v>
      </c>
      <c r="R107" s="80" t="str">
        <f t="shared" si="0"/>
        <v/>
      </c>
    </row>
    <row r="108" spans="2:18">
      <c r="B108" s="98" t="s">
        <v>245</v>
      </c>
      <c r="C108" s="97">
        <v>4</v>
      </c>
      <c r="D108" s="93">
        <v>9</v>
      </c>
      <c r="E108" s="94" t="s">
        <v>363</v>
      </c>
      <c r="F108" s="80" t="s">
        <v>255</v>
      </c>
      <c r="R108" s="80" t="str">
        <f t="shared" si="0"/>
        <v/>
      </c>
    </row>
    <row r="109" spans="2:18">
      <c r="R109" s="80" t="str">
        <f t="shared" si="0"/>
        <v/>
      </c>
    </row>
    <row r="110" spans="2:18">
      <c r="R110" s="80" t="str">
        <f t="shared" si="0"/>
        <v/>
      </c>
    </row>
    <row r="111" spans="2:18">
      <c r="R111" s="80" t="str">
        <f t="shared" si="0"/>
        <v/>
      </c>
    </row>
    <row r="112" spans="2:18">
      <c r="R112" s="80" t="str">
        <f t="shared" si="0"/>
        <v/>
      </c>
    </row>
    <row r="113" spans="18:18">
      <c r="R113" s="80" t="str">
        <f t="shared" si="0"/>
        <v/>
      </c>
    </row>
    <row r="114" spans="18:18">
      <c r="R114" s="80" t="str">
        <f t="shared" si="0"/>
        <v/>
      </c>
    </row>
    <row r="115" spans="18:18">
      <c r="R115" s="80" t="str">
        <f t="shared" si="0"/>
        <v/>
      </c>
    </row>
    <row r="116" spans="18:18">
      <c r="R116" s="80" t="str">
        <f t="shared" si="0"/>
        <v/>
      </c>
    </row>
    <row r="117" spans="18:18">
      <c r="R117" s="80" t="str">
        <f t="shared" si="0"/>
        <v/>
      </c>
    </row>
    <row r="118" spans="18:18">
      <c r="R118" s="80" t="str">
        <f t="shared" si="0"/>
        <v/>
      </c>
    </row>
    <row r="119" spans="18:18">
      <c r="R119" s="80" t="str">
        <f t="shared" si="0"/>
        <v/>
      </c>
    </row>
    <row r="120" spans="18:18">
      <c r="R120" s="80" t="str">
        <f t="shared" si="0"/>
        <v/>
      </c>
    </row>
    <row r="121" spans="18:18">
      <c r="R121" s="80" t="str">
        <f t="shared" si="0"/>
        <v/>
      </c>
    </row>
    <row r="122" spans="18:18">
      <c r="R122" s="80" t="str">
        <f t="shared" ref="R122:R185" si="1">N128&amp;O128</f>
        <v/>
      </c>
    </row>
    <row r="123" spans="18:18">
      <c r="R123" s="80" t="str">
        <f t="shared" si="1"/>
        <v/>
      </c>
    </row>
    <row r="124" spans="18:18">
      <c r="R124" s="80" t="str">
        <f t="shared" si="1"/>
        <v/>
      </c>
    </row>
    <row r="125" spans="18:18">
      <c r="R125" s="80" t="str">
        <f t="shared" si="1"/>
        <v/>
      </c>
    </row>
    <row r="126" spans="18:18">
      <c r="R126" s="80" t="str">
        <f t="shared" si="1"/>
        <v/>
      </c>
    </row>
    <row r="127" spans="18:18">
      <c r="R127" s="80" t="str">
        <f t="shared" si="1"/>
        <v/>
      </c>
    </row>
    <row r="128" spans="18:18">
      <c r="R128" s="80" t="str">
        <f t="shared" si="1"/>
        <v/>
      </c>
    </row>
    <row r="129" spans="18:18">
      <c r="R129" s="80" t="str">
        <f t="shared" si="1"/>
        <v/>
      </c>
    </row>
    <row r="130" spans="18:18">
      <c r="R130" s="80" t="str">
        <f t="shared" si="1"/>
        <v/>
      </c>
    </row>
    <row r="131" spans="18:18">
      <c r="R131" s="80" t="str">
        <f t="shared" si="1"/>
        <v/>
      </c>
    </row>
    <row r="132" spans="18:18">
      <c r="R132" s="80" t="str">
        <f t="shared" si="1"/>
        <v/>
      </c>
    </row>
    <row r="133" spans="18:18">
      <c r="R133" s="80" t="str">
        <f t="shared" si="1"/>
        <v/>
      </c>
    </row>
    <row r="134" spans="18:18">
      <c r="R134" s="80" t="str">
        <f t="shared" si="1"/>
        <v/>
      </c>
    </row>
    <row r="135" spans="18:18">
      <c r="R135" s="80" t="str">
        <f t="shared" si="1"/>
        <v/>
      </c>
    </row>
    <row r="136" spans="18:18">
      <c r="R136" s="80" t="str">
        <f t="shared" si="1"/>
        <v/>
      </c>
    </row>
    <row r="137" spans="18:18">
      <c r="R137" s="80" t="str">
        <f t="shared" si="1"/>
        <v/>
      </c>
    </row>
    <row r="138" spans="18:18">
      <c r="R138" s="80" t="str">
        <f t="shared" si="1"/>
        <v/>
      </c>
    </row>
    <row r="139" spans="18:18">
      <c r="R139" s="80" t="str">
        <f t="shared" si="1"/>
        <v/>
      </c>
    </row>
    <row r="140" spans="18:18">
      <c r="R140" s="80" t="str">
        <f t="shared" si="1"/>
        <v/>
      </c>
    </row>
    <row r="141" spans="18:18">
      <c r="R141" s="80" t="str">
        <f t="shared" si="1"/>
        <v/>
      </c>
    </row>
    <row r="142" spans="18:18">
      <c r="R142" s="80" t="str">
        <f t="shared" si="1"/>
        <v/>
      </c>
    </row>
    <row r="143" spans="18:18">
      <c r="R143" s="80" t="str">
        <f t="shared" si="1"/>
        <v/>
      </c>
    </row>
    <row r="144" spans="18:18">
      <c r="R144" s="80" t="str">
        <f t="shared" si="1"/>
        <v/>
      </c>
    </row>
    <row r="145" spans="18:18">
      <c r="R145" s="80" t="str">
        <f t="shared" si="1"/>
        <v/>
      </c>
    </row>
    <row r="146" spans="18:18">
      <c r="R146" s="80" t="str">
        <f t="shared" si="1"/>
        <v/>
      </c>
    </row>
    <row r="147" spans="18:18">
      <c r="R147" s="80" t="str">
        <f t="shared" si="1"/>
        <v/>
      </c>
    </row>
    <row r="148" spans="18:18">
      <c r="R148" s="80" t="str">
        <f t="shared" si="1"/>
        <v/>
      </c>
    </row>
    <row r="149" spans="18:18">
      <c r="R149" s="80" t="str">
        <f t="shared" si="1"/>
        <v/>
      </c>
    </row>
    <row r="150" spans="18:18">
      <c r="R150" s="80" t="str">
        <f t="shared" si="1"/>
        <v/>
      </c>
    </row>
    <row r="151" spans="18:18">
      <c r="R151" s="80" t="str">
        <f t="shared" si="1"/>
        <v/>
      </c>
    </row>
    <row r="152" spans="18:18">
      <c r="R152" s="80" t="str">
        <f t="shared" si="1"/>
        <v/>
      </c>
    </row>
    <row r="153" spans="18:18">
      <c r="R153" s="80" t="str">
        <f t="shared" si="1"/>
        <v/>
      </c>
    </row>
    <row r="154" spans="18:18">
      <c r="R154" s="80" t="str">
        <f t="shared" si="1"/>
        <v/>
      </c>
    </row>
    <row r="155" spans="18:18">
      <c r="R155" s="80" t="str">
        <f t="shared" si="1"/>
        <v/>
      </c>
    </row>
    <row r="156" spans="18:18">
      <c r="R156" s="80" t="str">
        <f t="shared" si="1"/>
        <v/>
      </c>
    </row>
    <row r="157" spans="18:18">
      <c r="R157" s="80" t="str">
        <f t="shared" si="1"/>
        <v/>
      </c>
    </row>
    <row r="158" spans="18:18">
      <c r="R158" s="80" t="str">
        <f t="shared" si="1"/>
        <v/>
      </c>
    </row>
    <row r="159" spans="18:18">
      <c r="R159" s="80" t="str">
        <f t="shared" si="1"/>
        <v/>
      </c>
    </row>
    <row r="160" spans="18:18">
      <c r="R160" s="80" t="str">
        <f t="shared" si="1"/>
        <v/>
      </c>
    </row>
    <row r="161" spans="18:18">
      <c r="R161" s="80" t="str">
        <f t="shared" si="1"/>
        <v/>
      </c>
    </row>
    <row r="162" spans="18:18">
      <c r="R162" s="80" t="str">
        <f t="shared" si="1"/>
        <v/>
      </c>
    </row>
    <row r="163" spans="18:18">
      <c r="R163" s="80" t="str">
        <f t="shared" si="1"/>
        <v/>
      </c>
    </row>
    <row r="164" spans="18:18">
      <c r="R164" s="80" t="str">
        <f t="shared" si="1"/>
        <v/>
      </c>
    </row>
    <row r="165" spans="18:18">
      <c r="R165" s="80" t="str">
        <f t="shared" si="1"/>
        <v/>
      </c>
    </row>
    <row r="166" spans="18:18">
      <c r="R166" s="80" t="str">
        <f t="shared" si="1"/>
        <v/>
      </c>
    </row>
    <row r="167" spans="18:18">
      <c r="R167" s="80" t="str">
        <f t="shared" si="1"/>
        <v/>
      </c>
    </row>
    <row r="168" spans="18:18">
      <c r="R168" s="80" t="str">
        <f t="shared" si="1"/>
        <v/>
      </c>
    </row>
    <row r="169" spans="18:18">
      <c r="R169" s="80" t="str">
        <f t="shared" si="1"/>
        <v/>
      </c>
    </row>
    <row r="170" spans="18:18">
      <c r="R170" s="80" t="str">
        <f t="shared" si="1"/>
        <v/>
      </c>
    </row>
    <row r="171" spans="18:18">
      <c r="R171" s="80" t="str">
        <f t="shared" si="1"/>
        <v/>
      </c>
    </row>
    <row r="172" spans="18:18">
      <c r="R172" s="80" t="str">
        <f t="shared" si="1"/>
        <v/>
      </c>
    </row>
    <row r="173" spans="18:18">
      <c r="R173" s="80" t="str">
        <f t="shared" si="1"/>
        <v/>
      </c>
    </row>
    <row r="174" spans="18:18">
      <c r="R174" s="80" t="str">
        <f t="shared" si="1"/>
        <v/>
      </c>
    </row>
    <row r="175" spans="18:18">
      <c r="R175" s="80" t="str">
        <f t="shared" si="1"/>
        <v/>
      </c>
    </row>
    <row r="176" spans="18:18">
      <c r="R176" s="80" t="str">
        <f t="shared" si="1"/>
        <v/>
      </c>
    </row>
    <row r="177" spans="18:18">
      <c r="R177" s="80" t="str">
        <f t="shared" si="1"/>
        <v/>
      </c>
    </row>
    <row r="178" spans="18:18">
      <c r="R178" s="80" t="str">
        <f t="shared" si="1"/>
        <v/>
      </c>
    </row>
    <row r="179" spans="18:18">
      <c r="R179" s="80" t="str">
        <f t="shared" si="1"/>
        <v/>
      </c>
    </row>
    <row r="180" spans="18:18">
      <c r="R180" s="80" t="str">
        <f t="shared" si="1"/>
        <v/>
      </c>
    </row>
    <row r="181" spans="18:18">
      <c r="R181" s="80" t="str">
        <f t="shared" si="1"/>
        <v/>
      </c>
    </row>
    <row r="182" spans="18:18">
      <c r="R182" s="80" t="str">
        <f t="shared" si="1"/>
        <v/>
      </c>
    </row>
    <row r="183" spans="18:18">
      <c r="R183" s="80" t="str">
        <f t="shared" si="1"/>
        <v/>
      </c>
    </row>
    <row r="184" spans="18:18">
      <c r="R184" s="80" t="str">
        <f t="shared" si="1"/>
        <v/>
      </c>
    </row>
    <row r="185" spans="18:18">
      <c r="R185" s="80" t="str">
        <f t="shared" si="1"/>
        <v/>
      </c>
    </row>
    <row r="186" spans="18:18">
      <c r="R186" s="80" t="str">
        <f t="shared" ref="R186:R216" si="2">N192&amp;O192</f>
        <v/>
      </c>
    </row>
    <row r="187" spans="18:18">
      <c r="R187" s="80" t="str">
        <f t="shared" si="2"/>
        <v/>
      </c>
    </row>
    <row r="188" spans="18:18">
      <c r="R188" s="80" t="str">
        <f t="shared" si="2"/>
        <v/>
      </c>
    </row>
    <row r="189" spans="18:18">
      <c r="R189" s="80" t="str">
        <f t="shared" si="2"/>
        <v/>
      </c>
    </row>
    <row r="190" spans="18:18">
      <c r="R190" s="80" t="str">
        <f t="shared" si="2"/>
        <v/>
      </c>
    </row>
    <row r="191" spans="18:18">
      <c r="R191" s="80" t="str">
        <f t="shared" si="2"/>
        <v/>
      </c>
    </row>
    <row r="192" spans="18:18">
      <c r="R192" s="80" t="str">
        <f t="shared" si="2"/>
        <v/>
      </c>
    </row>
    <row r="193" spans="18:18">
      <c r="R193" s="80" t="str">
        <f t="shared" si="2"/>
        <v/>
      </c>
    </row>
    <row r="194" spans="18:18">
      <c r="R194" s="80" t="str">
        <f t="shared" si="2"/>
        <v/>
      </c>
    </row>
    <row r="195" spans="18:18">
      <c r="R195" s="80" t="str">
        <f t="shared" si="2"/>
        <v/>
      </c>
    </row>
    <row r="196" spans="18:18">
      <c r="R196" s="80" t="str">
        <f t="shared" si="2"/>
        <v/>
      </c>
    </row>
    <row r="197" spans="18:18">
      <c r="R197" s="80" t="str">
        <f t="shared" si="2"/>
        <v/>
      </c>
    </row>
    <row r="198" spans="18:18">
      <c r="R198" s="80" t="str">
        <f t="shared" si="2"/>
        <v/>
      </c>
    </row>
    <row r="199" spans="18:18">
      <c r="R199" s="80" t="str">
        <f t="shared" si="2"/>
        <v/>
      </c>
    </row>
    <row r="200" spans="18:18">
      <c r="R200" s="80" t="str">
        <f t="shared" si="2"/>
        <v/>
      </c>
    </row>
    <row r="201" spans="18:18">
      <c r="R201" s="80" t="str">
        <f t="shared" si="2"/>
        <v/>
      </c>
    </row>
    <row r="202" spans="18:18">
      <c r="R202" s="80" t="str">
        <f t="shared" si="2"/>
        <v/>
      </c>
    </row>
    <row r="203" spans="18:18">
      <c r="R203" s="80" t="str">
        <f t="shared" si="2"/>
        <v/>
      </c>
    </row>
    <row r="204" spans="18:18">
      <c r="R204" s="80" t="str">
        <f t="shared" si="2"/>
        <v/>
      </c>
    </row>
    <row r="205" spans="18:18">
      <c r="R205" s="80" t="str">
        <f t="shared" si="2"/>
        <v/>
      </c>
    </row>
    <row r="206" spans="18:18">
      <c r="R206" s="80" t="str">
        <f t="shared" si="2"/>
        <v/>
      </c>
    </row>
    <row r="207" spans="18:18">
      <c r="R207" s="80" t="str">
        <f t="shared" si="2"/>
        <v/>
      </c>
    </row>
    <row r="208" spans="18:18">
      <c r="R208" s="80" t="str">
        <f t="shared" si="2"/>
        <v/>
      </c>
    </row>
    <row r="209" spans="18:18">
      <c r="R209" s="80" t="str">
        <f t="shared" si="2"/>
        <v/>
      </c>
    </row>
    <row r="210" spans="18:18">
      <c r="R210" s="80" t="str">
        <f t="shared" si="2"/>
        <v/>
      </c>
    </row>
    <row r="211" spans="18:18">
      <c r="R211" s="80" t="str">
        <f t="shared" si="2"/>
        <v/>
      </c>
    </row>
    <row r="212" spans="18:18">
      <c r="R212" s="80" t="str">
        <f t="shared" si="2"/>
        <v/>
      </c>
    </row>
    <row r="213" spans="18:18">
      <c r="R213" s="80" t="str">
        <f t="shared" si="2"/>
        <v/>
      </c>
    </row>
    <row r="214" spans="18:18">
      <c r="R214" s="80" t="str">
        <f t="shared" si="2"/>
        <v/>
      </c>
    </row>
    <row r="215" spans="18:18">
      <c r="R215" s="80" t="str">
        <f t="shared" si="2"/>
        <v/>
      </c>
    </row>
    <row r="216" spans="18:18">
      <c r="R216" s="80" t="str">
        <f t="shared" si="2"/>
        <v/>
      </c>
    </row>
  </sheetData>
  <autoFilter ref="N1:Q222"/>
  <phoneticPr fontId="19"/>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3"/>
  <sheetViews>
    <sheetView showGridLines="0" zoomScaleNormal="100" workbookViewId="0">
      <selection activeCell="B12" sqref="B12:B13"/>
    </sheetView>
  </sheetViews>
  <sheetFormatPr defaultColWidth="9" defaultRowHeight="12.75"/>
  <cols>
    <col min="1" max="16384" width="9" style="50"/>
  </cols>
  <sheetData>
    <row r="1" spans="1:1" ht="13.5">
      <c r="A1" s="49" t="s">
        <v>156</v>
      </c>
    </row>
    <row r="2" spans="1:1" ht="13.5">
      <c r="A2" s="49"/>
    </row>
    <row r="3" spans="1:1" ht="13.5">
      <c r="A3" s="48" t="s">
        <v>165</v>
      </c>
    </row>
    <row r="4" spans="1:1" ht="13.5">
      <c r="A4" s="49"/>
    </row>
    <row r="5" spans="1:1" ht="13.5">
      <c r="A5" s="49" t="s">
        <v>154</v>
      </c>
    </row>
    <row r="6" spans="1:1" ht="13.5">
      <c r="A6" s="49"/>
    </row>
    <row r="7" spans="1:1" ht="13.5">
      <c r="A7" s="49" t="s">
        <v>157</v>
      </c>
    </row>
    <row r="8" spans="1:1" ht="13.5">
      <c r="A8" s="49"/>
    </row>
    <row r="9" spans="1:1" ht="13.5">
      <c r="A9" s="49" t="s">
        <v>158</v>
      </c>
    </row>
    <row r="10" spans="1:1" ht="13.5">
      <c r="A10" s="49"/>
    </row>
    <row r="11" spans="1:1" ht="13.5">
      <c r="A11" s="49" t="s">
        <v>166</v>
      </c>
    </row>
    <row r="12" spans="1:1" ht="13.5">
      <c r="A12" s="49"/>
    </row>
    <row r="13" spans="1:1" ht="13.5">
      <c r="A13" s="49" t="s">
        <v>155</v>
      </c>
    </row>
  </sheetData>
  <phoneticPr fontId="19"/>
  <pageMargins left="0.7" right="0.7" top="0.75" bottom="0.75" header="0.3" footer="0.3"/>
  <pageSetup paperSize="9"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yncronology Document" ma:contentTypeID="0x0101003A4ECF8C1BE50641AAB55BDF7720B8C400D9D13599063F9148AC14865BB2647A20" ma:contentTypeVersion="52" ma:contentTypeDescription="This document content type is only used for all types of syncornology documents." ma:contentTypeScope="" ma:versionID="d3986bb3b6f503457244888b024116d8">
  <xsd:schema xmlns:xsd="http://www.w3.org/2001/XMLSchema" xmlns:xs="http://www.w3.org/2001/XMLSchema" xmlns:p="http://schemas.microsoft.com/office/2006/metadata/properties" xmlns:ns1="4f00bc6b-a075-4f34-94d5-6f6ddd8aa7d2" xmlns:ns3="7c50bf08-794e-4a84-860b-a23ad6259b86" targetNamespace="http://schemas.microsoft.com/office/2006/metadata/properties" ma:root="true" ma:fieldsID="15983a8446bb1b0e473f7f618320b2af" ns1:_="" ns3:_="">
    <xsd:import namespace="4f00bc6b-a075-4f34-94d5-6f6ddd8aa7d2"/>
    <xsd:import namespace="7c50bf08-794e-4a84-860b-a23ad6259b86"/>
    <xsd:element name="properties">
      <xsd:complexType>
        <xsd:sequence>
          <xsd:element name="documentManagement">
            <xsd:complexType>
              <xsd:all>
                <xsd:element ref="ns1:UseLocalQuestions" minOccurs="0"/>
                <xsd:element ref="ns1:UseGlobalQuestions" minOccurs="0"/>
                <xsd:element ref="ns1:DocumentAnalysis" minOccurs="0"/>
                <xsd:element ref="ns1:NotifyUserWithAccess" minOccurs="0"/>
                <xsd:element ref="ns1:NotifyElectronicDist" minOccurs="0"/>
                <xsd:element ref="ns1:Competency" minOccurs="0"/>
                <xsd:element ref="ns1:Approved" minOccurs="0"/>
                <xsd:element ref="ns1:MaskedName" minOccurs="0"/>
                <xsd:element ref="ns1:UseGDPGRevisionSettings" minOccurs="0"/>
                <xsd:element ref="ns1:RenderToXPS" minOccurs="0"/>
                <xsd:element ref="ns1:WatermarkNotFromGDPG" minOccurs="0"/>
                <xsd:element ref="ns1:RenderToPDF" minOccurs="0"/>
                <xsd:element ref="ns1:DocNumberID" minOccurs="0"/>
                <xsd:element ref="ns1:MasterNumberListID" minOccurs="0"/>
                <xsd:element ref="ns1:WaterMarkAngle" minOccurs="0"/>
                <xsd:element ref="ns1:WaterMarkBottom" minOccurs="0"/>
                <xsd:element ref="ns1:WaterMarkTop" minOccurs="0"/>
                <xsd:element ref="ns1:WaterMarkFontSize" minOccurs="0"/>
                <xsd:element ref="ns1:WaterMarkFont" minOccurs="0"/>
                <xsd:element ref="ns1:WaterMarkText" minOccurs="0"/>
                <xsd:element ref="ns1:Secondary_x0020_Title" minOccurs="0"/>
                <xsd:element ref="ns1:Document_x0020_Number" minOccurs="0"/>
                <xsd:element ref="ns1:Secondary_x0020_Document_x0020_Number" minOccurs="0"/>
                <xsd:element ref="ns1:Description0" minOccurs="0"/>
                <xsd:element ref="ns1:Categories0" minOccurs="0"/>
                <xsd:element ref="ns1:Document_x0020_Owner" minOccurs="0"/>
                <xsd:element ref="ns1:Global_x0020_Document_x0020_Property_x0020_Group" minOccurs="0"/>
                <xsd:element ref="ns1:Final_x0020_Approval_x0020_Authority" minOccurs="0"/>
                <xsd:element ref="ns1:Allow_x0020_Copy" minOccurs="0"/>
                <xsd:element ref="ns1:Allow_x0020_View" minOccurs="0"/>
                <xsd:element ref="ns1:Allow_x0020_Use" minOccurs="0"/>
                <xsd:element ref="ns3:Document_x0020_Status"/>
                <xsd:element ref="ns1:Access_x0020_Rights" minOccurs="0"/>
                <xsd:element ref="ns1:VersionLabel" minOccurs="0"/>
                <xsd:element ref="ns1:DeleteStatus" minOccurs="0"/>
                <xsd:element ref="ns1:WorkflowRequired" minOccurs="0"/>
                <xsd:element ref="ns1:IsLocalCategory" minOccurs="0"/>
                <xsd:element ref="ns1:Upload_x0020_Required" minOccurs="0"/>
                <xsd:element ref="ns1:DeferredPublishVersion" minOccurs="0"/>
                <xsd:element ref="ns1:DeferredSPPublishVersion" minOccurs="0"/>
                <xsd:element ref="ns1:PublishDate" minOccurs="0"/>
                <xsd:element ref="ns1:DifferedByAc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00bc6b-a075-4f34-94d5-6f6ddd8aa7d2" elementFormDefault="qualified">
    <xsd:import namespace="http://schemas.microsoft.com/office/2006/documentManagement/types"/>
    <xsd:import namespace="http://schemas.microsoft.com/office/infopath/2007/PartnerControls"/>
    <xsd:element name="UseLocalQuestions" ma:index="0" nillable="true" ma:displayName="UseLocalQuestions" ma:default="0" ma:internalName="UseLocalQuestions">
      <xsd:simpleType>
        <xsd:restriction base="dms:Boolean"/>
      </xsd:simpleType>
    </xsd:element>
    <xsd:element name="UseGlobalQuestions" ma:index="1" nillable="true" ma:displayName="UseGlobalQuestions" ma:default="1" ma:internalName="UseGlobalQuestions">
      <xsd:simpleType>
        <xsd:restriction base="dms:Boolean"/>
      </xsd:simpleType>
    </xsd:element>
    <xsd:element name="DocumentAnalysis" ma:index="2" nillable="true" ma:displayName="DocumentAnalysis" ma:default="0" ma:internalName="DocumentAnalysis">
      <xsd:simpleType>
        <xsd:restriction base="dms:Boolean"/>
      </xsd:simpleType>
    </xsd:element>
    <xsd:element name="NotifyUserWithAccess" ma:index="3" nillable="true" ma:displayName="NotifyUserWithAccess" ma:default="0" ma:internalName="NotifyUserWithAccess">
      <xsd:simpleType>
        <xsd:restriction base="dms:Boolean"/>
      </xsd:simpleType>
    </xsd:element>
    <xsd:element name="NotifyElectronicDist" ma:index="4" nillable="true" ma:displayName="NotifyElectronicDist" ma:default="0" ma:internalName="NotifyElectronicDist">
      <xsd:simpleType>
        <xsd:restriction base="dms:Boolean"/>
      </xsd:simpleType>
    </xsd:element>
    <xsd:element name="Competency" ma:index="5" nillable="true" ma:displayName="Competency" ma:default="0" ma:internalName="Competency">
      <xsd:simpleType>
        <xsd:restriction base="dms:Boolean"/>
      </xsd:simpleType>
    </xsd:element>
    <xsd:element name="Approved" ma:index="6" nillable="true" ma:displayName="Approved" ma:default="0" ma:internalName="Approved">
      <xsd:simpleType>
        <xsd:restriction base="dms:Boolean"/>
      </xsd:simpleType>
    </xsd:element>
    <xsd:element name="MaskedName" ma:index="7" nillable="true" ma:displayName="MaskedName" ma:internalName="MaskedName">
      <xsd:simpleType>
        <xsd:restriction base="dms:Text">
          <xsd:maxLength value="255"/>
        </xsd:restriction>
      </xsd:simpleType>
    </xsd:element>
    <xsd:element name="UseGDPGRevisionSettings" ma:index="8" nillable="true" ma:displayName="UseGDPGRevisionSettings" ma:default="NONE" ma:description="That attribute can have one of following values: NONE, True, False. It is NONE by default and VersionLabel setting is used to define whether to use settings from GDPG or Local." ma:internalName="UseGDPGRevisionSettings">
      <xsd:simpleType>
        <xsd:restriction base="dms:Text">
          <xsd:maxLength value="5"/>
        </xsd:restriction>
      </xsd:simpleType>
    </xsd:element>
    <xsd:element name="RenderToXPS" ma:index="9" nillable="true" ma:displayName="RenderToXPS" ma:default="0" ma:description="If False XPS will not render" ma:internalName="RenderToXPS">
      <xsd:simpleType>
        <xsd:restriction base="dms:Boolean"/>
      </xsd:simpleType>
    </xsd:element>
    <xsd:element name="WatermarkNotFromGDPG" ma:index="10" nillable="true" ma:displayName="WatermarkNotFromGDPG" ma:default="1" ma:internalName="WatermarkNotFromGDPG">
      <xsd:simpleType>
        <xsd:restriction base="dms:Boolean"/>
      </xsd:simpleType>
    </xsd:element>
    <xsd:element name="RenderToPDF" ma:index="11" nillable="true" ma:displayName="RenderToPDF" ma:default="1" ma:description="If false document will not be converted to PDF" ma:internalName="RenderToPDF">
      <xsd:simpleType>
        <xsd:restriction base="dms:Boolean"/>
      </xsd:simpleType>
    </xsd:element>
    <xsd:element name="DocNumberID" ma:index="12" nillable="true" ma:displayName="DocNumberID" ma:decimals="0" ma:default="0" ma:description="Document Number ID in Document Numbers List" ma:internalName="DocNumberID">
      <xsd:simpleType>
        <xsd:restriction base="dms:Number"/>
      </xsd:simpleType>
    </xsd:element>
    <xsd:element name="MasterNumberListID" ma:index="13" nillable="true" ma:displayName="MasterNumberListID" ma:decimals="0" ma:default="0" ma:description="Automatic Document Numbering" ma:internalName="MasterNumberListID">
      <xsd:simpleType>
        <xsd:restriction base="dms:Number"/>
      </xsd:simpleType>
    </xsd:element>
    <xsd:element name="WaterMarkAngle" ma:index="14" nillable="true" ma:displayName="WaterMarkAngle" ma:decimals="0" ma:internalName="WaterMarkAngle">
      <xsd:simpleType>
        <xsd:restriction base="dms:Number"/>
      </xsd:simpleType>
    </xsd:element>
    <xsd:element name="WaterMarkBottom" ma:index="15" nillable="true" ma:displayName="WaterMarkBottom" ma:decimals="0" ma:internalName="WaterMarkBottom">
      <xsd:simpleType>
        <xsd:restriction base="dms:Number"/>
      </xsd:simpleType>
    </xsd:element>
    <xsd:element name="WaterMarkTop" ma:index="16" nillable="true" ma:displayName="WaterMarkTop" ma:decimals="0" ma:internalName="WaterMarkTop">
      <xsd:simpleType>
        <xsd:restriction base="dms:Number"/>
      </xsd:simpleType>
    </xsd:element>
    <xsd:element name="WaterMarkFontSize" ma:index="17" nillable="true" ma:displayName="WaterMarkFontSize" ma:internalName="WaterMarkFontSize">
      <xsd:simpleType>
        <xsd:restriction base="dms:Text">
          <xsd:maxLength value="255"/>
        </xsd:restriction>
      </xsd:simpleType>
    </xsd:element>
    <xsd:element name="WaterMarkFont" ma:index="18" nillable="true" ma:displayName="WaterMarkFont" ma:internalName="WaterMarkFont">
      <xsd:simpleType>
        <xsd:restriction base="dms:Text">
          <xsd:maxLength value="255"/>
        </xsd:restriction>
      </xsd:simpleType>
    </xsd:element>
    <xsd:element name="WaterMarkText" ma:index="19" nillable="true" ma:displayName="WaterMarkText" ma:internalName="WaterMarkText">
      <xsd:simpleType>
        <xsd:restriction base="dms:Text">
          <xsd:maxLength value="255"/>
        </xsd:restriction>
      </xsd:simpleType>
    </xsd:element>
    <xsd:element name="Secondary_x0020_Title" ma:index="22" nillable="true" ma:displayName="Secondary Title" ma:default="" ma:indexed="true" ma:internalName="Secondary_x0020_Title">
      <xsd:simpleType>
        <xsd:restriction base="dms:Text">
          <xsd:maxLength value="255"/>
        </xsd:restriction>
      </xsd:simpleType>
    </xsd:element>
    <xsd:element name="Document_x0020_Number" ma:index="23" nillable="true" ma:displayName="Document Number" ma:default="" ma:indexed="true" ma:internalName="Document_x0020_Number">
      <xsd:simpleType>
        <xsd:restriction base="dms:Text">
          <xsd:maxLength value="255"/>
        </xsd:restriction>
      </xsd:simpleType>
    </xsd:element>
    <xsd:element name="Secondary_x0020_Document_x0020_Number" ma:index="24" nillable="true" ma:displayName="Secondary Document Number" ma:indexed="true" ma:internalName="Secondary_x0020_Document_x0020_Number">
      <xsd:simpleType>
        <xsd:restriction base="dms:Text">
          <xsd:maxLength value="255"/>
        </xsd:restriction>
      </xsd:simpleType>
    </xsd:element>
    <xsd:element name="Description0" ma:index="25" nillable="true" ma:displayName="Description" ma:internalName="Description0">
      <xsd:simpleType>
        <xsd:restriction base="dms:Note">
          <xsd:maxLength value="255"/>
        </xsd:restriction>
      </xsd:simpleType>
    </xsd:element>
    <xsd:element name="Categories0" ma:index="26" nillable="true" ma:displayName="Categories" ma:list="{b4f06a20-221d-408a-9639-c87935278e1d}" ma:internalName="Categories0" ma:showField="ID">
      <xsd:complexType>
        <xsd:complexContent>
          <xsd:extension base="dms:MultiChoiceLookup">
            <xsd:sequence>
              <xsd:element name="Value" type="dms:Lookup" maxOccurs="unbounded" minOccurs="0" nillable="true"/>
            </xsd:sequence>
          </xsd:extension>
        </xsd:complexContent>
      </xsd:complexType>
    </xsd:element>
    <xsd:element name="Document_x0020_Owner" ma:index="27" nillable="true" ma:displayName="Document Owner" ma:indexed="true" ma:list="UserInfo" ma:SharePointGroup="0" ma:internalName="Document_x0020_Owner" ma:showField="ID">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lobal_x0020_Document_x0020_Property_x0020_Group" ma:index="28" nillable="true" ma:displayName="Global Document Property Group" ma:list="{9a2c36ce-35fc-4417-8ecb-0df61fe009f0}" ma:internalName="Global_x0020_Document_x0020_Property_x0020_Group" ma:showField="ID">
      <xsd:simpleType>
        <xsd:restriction base="dms:Lookup"/>
      </xsd:simpleType>
    </xsd:element>
    <xsd:element name="Final_x0020_Approval_x0020_Authority" ma:index="29" nillable="true" ma:displayName="Final Approval Authority" ma:list="UserInfo" ma:SearchPeopleOnly="false" ma:SharePointGroup="0" ma:internalName="Final_x0020_Approval_x0020_Authority" ma:showField="ID">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llow_x0020_Copy" ma:index="30" nillable="true" ma:displayName="Allow Copy" ma:default="0" ma:internalName="Allow_x0020_Copy">
      <xsd:simpleType>
        <xsd:restriction base="dms:Boolean"/>
      </xsd:simpleType>
    </xsd:element>
    <xsd:element name="Allow_x0020_View" ma:index="31" nillable="true" ma:displayName="Allow View" ma:default="0" ma:internalName="Allow_x0020_View">
      <xsd:simpleType>
        <xsd:restriction base="dms:Boolean"/>
      </xsd:simpleType>
    </xsd:element>
    <xsd:element name="Allow_x0020_Use" ma:index="32" nillable="true" ma:displayName="Allow Use" ma:default="0" ma:internalName="Allow_x0020_Use">
      <xsd:simpleType>
        <xsd:restriction base="dms:Boolean"/>
      </xsd:simpleType>
    </xsd:element>
    <xsd:element name="Access_x0020_Rights" ma:index="34" nillable="true" ma:displayName="Access Rights" ma:default="0" ma:description="Yes-Document's local property&#10;No-GDPG's Property" ma:internalName="Access_x0020_Rights">
      <xsd:simpleType>
        <xsd:restriction base="dms:Boolean"/>
      </xsd:simpleType>
    </xsd:element>
    <xsd:element name="VersionLabel" ma:index="35" nillable="true" ma:displayName="VersionLabel" ma:default="0" ma:description="It indicates source of Version List. Wheather it is Document Versioning or GDPG Versioning.&#10;&#10;Yes-Document's local property&#10;No-GDPG's Property" ma:internalName="VersionLabel">
      <xsd:simpleType>
        <xsd:restriction base="dms:Boolean"/>
      </xsd:simpleType>
    </xsd:element>
    <xsd:element name="DeleteStatus" ma:index="36" nillable="true" ma:displayName="DeleteStatus" ma:default="0" ma:description="Delete Status true indicates - deleted and false indicates - not deleted." ma:internalName="DeleteStatus">
      <xsd:simpleType>
        <xsd:restriction base="dms:Boolean"/>
      </xsd:simpleType>
    </xsd:element>
    <xsd:element name="WorkflowRequired" ma:index="37" nillable="true" ma:displayName="WorkflowRequired" ma:default="0" ma:internalName="WorkflowRequired">
      <xsd:simpleType>
        <xsd:restriction base="dms:Boolean"/>
      </xsd:simpleType>
    </xsd:element>
    <xsd:element name="IsLocalCategory" ma:index="38" nillable="true" ma:displayName="IsLocalCategory" ma:default="0" ma:description="Yes-Document Categories&#10;No-GDPG Categories" ma:internalName="IsLocalCategory">
      <xsd:simpleType>
        <xsd:restriction base="dms:Boolean"/>
      </xsd:simpleType>
    </xsd:element>
    <xsd:element name="Upload_x0020_Required" ma:index="39" nillable="true" ma:displayName="Upload Required" ma:default="0" ma:internalName="Upload_x0020_Required">
      <xsd:simpleType>
        <xsd:restriction base="dms:Boolean"/>
      </xsd:simpleType>
    </xsd:element>
    <xsd:element name="DeferredPublishVersion" ma:index="58" nillable="true" ma:displayName="DeferredPublishVersion" ma:internalName="DeferredPublishVersion">
      <xsd:simpleType>
        <xsd:restriction base="dms:Text"/>
      </xsd:simpleType>
    </xsd:element>
    <xsd:element name="DeferredSPPublishVersion" ma:index="59" nillable="true" ma:displayName="DeferredSPPublishVersion" ma:internalName="DeferredSPPublishVersion">
      <xsd:simpleType>
        <xsd:restriction base="dms:Text"/>
      </xsd:simpleType>
    </xsd:element>
    <xsd:element name="PublishDate" ma:index="60" nillable="true" ma:displayName="PublishDate" ma:internalName="PublishDate">
      <xsd:simpleType>
        <xsd:restriction base="dms:DateTime"/>
      </xsd:simpleType>
    </xsd:element>
    <xsd:element name="DifferedByAccount" ma:index="61" nillable="true" ma:displayName="DifferedByAccount" ma:internalName="DifferedByAccoun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50bf08-794e-4a84-860b-a23ad6259b86" elementFormDefault="qualified">
    <xsd:import namespace="http://schemas.microsoft.com/office/2006/documentManagement/types"/>
    <xsd:import namespace="http://schemas.microsoft.com/office/infopath/2007/PartnerControls"/>
    <xsd:element name="Document_x0020_Status" ma:index="33" ma:displayName="Document Status" ma:default="0" ma:internalName="Document_x0020_Status"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Content Type"/>
        <xsd:element ref="dc:title" maxOccurs="1" ma:index="2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orkflowRequired xmlns="4f00bc6b-a075-4f34-94d5-6f6ddd8aa7d2">false</WorkflowRequired>
    <Document_x0020_Owner xmlns="4f00bc6b-a075-4f34-94d5-6f6ddd8aa7d2">
      <UserInfo>
        <DisplayName/>
        <AccountId xsi:nil="true"/>
        <AccountType/>
      </UserInfo>
    </Document_x0020_Owner>
    <Access_x0020_Rights xmlns="4f00bc6b-a075-4f34-94d5-6f6ddd8aa7d2">false</Access_x0020_Rights>
    <NotifyUserWithAccess xmlns="4f00bc6b-a075-4f34-94d5-6f6ddd8aa7d2">false</NotifyUserWithAccess>
    <IsLocalCategory xmlns="4f00bc6b-a075-4f34-94d5-6f6ddd8aa7d2">false</IsLocalCategory>
    <DocNumberID xmlns="4f00bc6b-a075-4f34-94d5-6f6ddd8aa7d2" xsi:nil="true"/>
    <Description0 xmlns="4f00bc6b-a075-4f34-94d5-6f6ddd8aa7d2">M7V M7X Specification Sheet
ERD 013</Description0>
    <MasterNumberListID xmlns="4f00bc6b-a075-4f34-94d5-6f6ddd8aa7d2" xsi:nil="true"/>
    <UseGDPGRevisionSettings xmlns="4f00bc6b-a075-4f34-94d5-6f6ddd8aa7d2">True</UseGDPGRevisionSettings>
    <DifferedByAccount xmlns="4f00bc6b-a075-4f34-94d5-6f6ddd8aa7d2" xsi:nil="true"/>
    <RenderToXPS xmlns="4f00bc6b-a075-4f34-94d5-6f6ddd8aa7d2">false</RenderToXPS>
    <Secondary_x0020_Document_x0020_Number xmlns="4f00bc6b-a075-4f34-94d5-6f6ddd8aa7d2" xsi:nil="true"/>
    <WaterMarkText xmlns="4f00bc6b-a075-4f34-94d5-6f6ddd8aa7d2" xsi:nil="true"/>
    <MaskedName xmlns="4f00bc6b-a075-4f34-94d5-6f6ddd8aa7d2" xsi:nil="true"/>
    <DeferredSPPublishVersion xmlns="4f00bc6b-a075-4f34-94d5-6f6ddd8aa7d2" xsi:nil="true"/>
    <Allow_x0020_View xmlns="4f00bc6b-a075-4f34-94d5-6f6ddd8aa7d2">true</Allow_x0020_View>
    <VersionLabel xmlns="4f00bc6b-a075-4f34-94d5-6f6ddd8aa7d2">false</VersionLabel>
    <UseLocalQuestions xmlns="4f00bc6b-a075-4f34-94d5-6f6ddd8aa7d2">false</UseLocalQuestions>
    <WaterMarkBottom xmlns="4f00bc6b-a075-4f34-94d5-6f6ddd8aa7d2">0</WaterMarkBottom>
    <DeferredPublishVersion xmlns="4f00bc6b-a075-4f34-94d5-6f6ddd8aa7d2" xsi:nil="true"/>
    <WaterMarkAngle xmlns="4f00bc6b-a075-4f34-94d5-6f6ddd8aa7d2">0</WaterMarkAngle>
    <WaterMarkFontSize xmlns="4f00bc6b-a075-4f34-94d5-6f6ddd8aa7d2">6</WaterMarkFontSize>
    <Approved xmlns="4f00bc6b-a075-4f34-94d5-6f6ddd8aa7d2">false</Approved>
    <Competency xmlns="4f00bc6b-a075-4f34-94d5-6f6ddd8aa7d2">false</Competency>
    <DocumentAnalysis xmlns="4f00bc6b-a075-4f34-94d5-6f6ddd8aa7d2">false</DocumentAnalysis>
    <Final_x0020_Approval_x0020_Authority xmlns="4f00bc6b-a075-4f34-94d5-6f6ddd8aa7d2">
      <UserInfo>
        <DisplayName/>
        <AccountId xsi:nil="true"/>
        <AccountType/>
      </UserInfo>
    </Final_x0020_Approval_x0020_Authority>
    <WatermarkNotFromGDPG xmlns="4f00bc6b-a075-4f34-94d5-6f6ddd8aa7d2">false</WatermarkNotFromGDPG>
    <PublishDate xmlns="4f00bc6b-a075-4f34-94d5-6f6ddd8aa7d2">2020-01-24T12:51:40+00:00</PublishDate>
    <Document_x0020_Number xmlns="4f00bc6b-a075-4f34-94d5-6f6ddd8aa7d2">ERD 013</Document_x0020_Number>
    <DeleteStatus xmlns="4f00bc6b-a075-4f34-94d5-6f6ddd8aa7d2">false</DeleteStatus>
    <WaterMarkFont xmlns="4f00bc6b-a075-4f34-94d5-6f6ddd8aa7d2">Courier</WaterMarkFont>
    <Categories0 xmlns="4f00bc6b-a075-4f34-94d5-6f6ddd8aa7d2"/>
    <Global_x0020_Document_x0020_Property_x0020_Group xmlns="4f00bc6b-a075-4f34-94d5-6f6ddd8aa7d2">227</Global_x0020_Document_x0020_Property_x0020_Group>
    <NotifyElectronicDist xmlns="4f00bc6b-a075-4f34-94d5-6f6ddd8aa7d2">true</NotifyElectronicDist>
    <WaterMarkTop xmlns="4f00bc6b-a075-4f34-94d5-6f6ddd8aa7d2">0</WaterMarkTop>
    <Document_x0020_Status xmlns="7c50bf08-794e-4a84-860b-a23ad6259b86">2</Document_x0020_Status>
    <Allow_x0020_Copy xmlns="4f00bc6b-a075-4f34-94d5-6f6ddd8aa7d2">false</Allow_x0020_Copy>
    <Allow_x0020_Use xmlns="4f00bc6b-a075-4f34-94d5-6f6ddd8aa7d2">false</Allow_x0020_Use>
    <RenderToPDF xmlns="4f00bc6b-a075-4f34-94d5-6f6ddd8aa7d2">false</RenderToPDF>
    <Upload_x0020_Required xmlns="4f00bc6b-a075-4f34-94d5-6f6ddd8aa7d2">true</Upload_x0020_Required>
    <UseGlobalQuestions xmlns="4f00bc6b-a075-4f34-94d5-6f6ddd8aa7d2">false</UseGlobalQuestions>
    <Secondary_x0020_Title xmlns="4f00bc6b-a075-4f34-94d5-6f6ddd8aa7d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5C4947-C9CF-477F-B1CA-1BCD5A745E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00bc6b-a075-4f34-94d5-6f6ddd8aa7d2"/>
    <ds:schemaRef ds:uri="7c50bf08-794e-4a84-860b-a23ad6259b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50DA9E-2423-4827-B72B-55BAC824A698}">
  <ds:schemaRefs>
    <ds:schemaRef ds:uri="4f00bc6b-a075-4f34-94d5-6f6ddd8aa7d2"/>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http://purl.org/dc/terms/"/>
    <ds:schemaRef ds:uri="http://purl.org/dc/dcmitype/"/>
    <ds:schemaRef ds:uri="http://www.w3.org/XML/1998/namespace"/>
    <ds:schemaRef ds:uri="7c50bf08-794e-4a84-860b-a23ad6259b86"/>
  </ds:schemaRefs>
</ds:datastoreItem>
</file>

<file path=customXml/itemProps3.xml><?xml version="1.0" encoding="utf-8"?>
<ds:datastoreItem xmlns:ds="http://schemas.openxmlformats.org/officeDocument/2006/customXml" ds:itemID="{C4DE465B-7056-4058-8E7C-99C581D75A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M7V-spec</vt:lpstr>
      <vt:lpstr>M7VC-spec</vt:lpstr>
      <vt:lpstr>M7X-spec</vt:lpstr>
      <vt:lpstr>M7V</vt:lpstr>
      <vt:lpstr>M7VC</vt:lpstr>
      <vt:lpstr>M7X</vt:lpstr>
      <vt:lpstr>Com</vt:lpstr>
      <vt:lpstr>Notes</vt:lpstr>
      <vt:lpstr>M7V!Print_Area</vt:lpstr>
      <vt:lpstr>M7VC!Print_Area</vt:lpstr>
      <vt:lpstr>M7X!Print_Area</vt:lpstr>
    </vt:vector>
  </TitlesOfParts>
  <Company>㈱ｶﾜｻｷﾌﾟﾚｼｼﾞｮﾝﾏｼﾅﾘ</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ERD013 - M7X-M7V Specification Sheet</dc:title>
  <dc:creator>P105813_佐藤</dc:creator>
  <cp:lastModifiedBy>前田 崇志</cp:lastModifiedBy>
  <cp:lastPrinted>2021-03-08T06:10:04Z</cp:lastPrinted>
  <dcterms:created xsi:type="dcterms:W3CDTF">2013-12-03T02:09:25Z</dcterms:created>
  <dcterms:modified xsi:type="dcterms:W3CDTF">2022-02-14T04:47:33Z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0x0101003A4ECF8C1BE50641AAB55BDF7720B8C400D9D13599063F9148AC14865BB2647A20</vt:lpwstr>
  </property>
</Properties>
</file>